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5\Zahlen\Dateien\Tabellen\"/>
    </mc:Choice>
  </mc:AlternateContent>
  <xr:revisionPtr revIDLastSave="0" documentId="13_ncr:1_{60296C14-BCD4-4776-AA41-EFB779628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" sheetId="14" r:id="rId1"/>
    <sheet name="TOTAL" sheetId="1" r:id="rId2"/>
    <sheet name="DOT" sheetId="7" r:id="rId3"/>
    <sheet name="GLA-1" sheetId="2" r:id="rId4"/>
    <sheet name="GLA-2" sheetId="6" r:id="rId5"/>
    <sheet name="SLA.AC-1" sheetId="8" r:id="rId6"/>
    <sheet name="SLA.AC-2" sheetId="10" r:id="rId7"/>
    <sheet name="SLA.F-1" sheetId="18" r:id="rId8"/>
    <sheet name="SLA.F-2" sheetId="12" r:id="rId9"/>
    <sheet name="DFIE" sheetId="15" state="veryHidden" r:id="rId10"/>
  </sheets>
  <definedNames>
    <definedName name="_xlnm.Print_Area" localSheetId="2">DOT!$B$1:$J$18</definedName>
    <definedName name="_xlnm.Print_Area" localSheetId="3">'GLA-1'!$B$1:$P$70</definedName>
    <definedName name="_xlnm.Print_Area" localSheetId="4">'GLA-2'!$B$1:$G$35</definedName>
    <definedName name="_xlnm.Print_Area" localSheetId="5">'SLA.AC-1'!$B$1:$L$35</definedName>
    <definedName name="_xlnm.Print_Area" localSheetId="6">'SLA.AC-2'!$B$1:$N$38</definedName>
    <definedName name="_xlnm.Print_Area" localSheetId="7">'SLA.F-1'!$B$1:$N$36</definedName>
    <definedName name="_xlnm.Print_Area" localSheetId="8">'SLA.F-2'!$B$1:$G$37</definedName>
    <definedName name="_xlnm.Print_Area" localSheetId="1">TOTAL!$A$1:$G$36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3" i="15" l="1"/>
  <c r="G139" i="15"/>
  <c r="F139" i="15"/>
  <c r="G118" i="15"/>
  <c r="F84" i="15"/>
  <c r="E84" i="15"/>
  <c r="D82" i="15"/>
  <c r="G80" i="15"/>
  <c r="F80" i="15"/>
  <c r="E80" i="15"/>
  <c r="D80" i="15"/>
  <c r="G79" i="15"/>
  <c r="F79" i="15"/>
  <c r="D79" i="15"/>
  <c r="G74" i="15"/>
  <c r="E74" i="15"/>
  <c r="D74" i="15"/>
  <c r="G66" i="15"/>
  <c r="F66" i="15"/>
  <c r="D66" i="15"/>
  <c r="G13" i="15"/>
  <c r="E13" i="15"/>
  <c r="D13" i="15"/>
  <c r="G3" i="15"/>
  <c r="F156" i="15" s="1"/>
  <c r="I2143" i="18"/>
  <c r="H2143" i="18"/>
  <c r="I2142" i="18"/>
  <c r="H2142" i="18"/>
  <c r="I2141" i="18"/>
  <c r="H2141" i="18"/>
  <c r="I2140" i="18"/>
  <c r="H2140" i="18"/>
  <c r="I2139" i="18"/>
  <c r="H2139" i="18"/>
  <c r="I2138" i="18"/>
  <c r="H2138" i="18"/>
  <c r="I2137" i="18"/>
  <c r="H2137" i="18"/>
  <c r="I2136" i="18"/>
  <c r="H2136" i="18"/>
  <c r="I2135" i="18"/>
  <c r="H2135" i="18"/>
  <c r="I2134" i="18"/>
  <c r="H2134" i="18"/>
  <c r="I2133" i="18"/>
  <c r="H2133" i="18"/>
  <c r="I2132" i="18"/>
  <c r="H2132" i="18"/>
  <c r="I2131" i="18"/>
  <c r="H2131" i="18"/>
  <c r="I2130" i="18"/>
  <c r="H2130" i="18"/>
  <c r="I2129" i="18"/>
  <c r="H2129" i="18"/>
  <c r="I2128" i="18"/>
  <c r="H2128" i="18"/>
  <c r="I2127" i="18"/>
  <c r="H2127" i="18"/>
  <c r="I2126" i="18"/>
  <c r="H2126" i="18"/>
  <c r="I2125" i="18"/>
  <c r="H2125" i="18"/>
  <c r="I2124" i="18"/>
  <c r="H2124" i="18"/>
  <c r="I2123" i="18"/>
  <c r="H2123" i="18"/>
  <c r="I2122" i="18"/>
  <c r="H2122" i="18"/>
  <c r="I2121" i="18"/>
  <c r="H2121" i="18"/>
  <c r="I2120" i="18"/>
  <c r="H2120" i="18"/>
  <c r="I2119" i="18"/>
  <c r="H2119" i="18"/>
  <c r="I2118" i="18"/>
  <c r="H2118" i="18"/>
  <c r="I2117" i="18"/>
  <c r="H2117" i="18"/>
  <c r="I2116" i="18"/>
  <c r="H2116" i="18"/>
  <c r="I2115" i="18"/>
  <c r="H2115" i="18"/>
  <c r="I2114" i="18"/>
  <c r="H2114" i="18"/>
  <c r="I2113" i="18"/>
  <c r="H2113" i="18"/>
  <c r="I2112" i="18"/>
  <c r="H2112" i="18"/>
  <c r="I2111" i="18"/>
  <c r="H2111" i="18"/>
  <c r="I2110" i="18"/>
  <c r="H2110" i="18"/>
  <c r="I2109" i="18"/>
  <c r="H2109" i="18"/>
  <c r="I2108" i="18"/>
  <c r="H2108" i="18"/>
  <c r="I2107" i="18"/>
  <c r="H2107" i="18"/>
  <c r="I2106" i="18"/>
  <c r="H2106" i="18"/>
  <c r="I2105" i="18"/>
  <c r="H2105" i="18"/>
  <c r="I2104" i="18"/>
  <c r="H2104" i="18"/>
  <c r="I2103" i="18"/>
  <c r="H2103" i="18"/>
  <c r="I2102" i="18"/>
  <c r="H2102" i="18"/>
  <c r="I2101" i="18"/>
  <c r="H2101" i="18"/>
  <c r="I2100" i="18"/>
  <c r="H2100" i="18"/>
  <c r="I2099" i="18"/>
  <c r="H2099" i="18"/>
  <c r="I2098" i="18"/>
  <c r="H2098" i="18"/>
  <c r="I2097" i="18"/>
  <c r="H2097" i="18"/>
  <c r="I2096" i="18"/>
  <c r="H2096" i="18"/>
  <c r="I2095" i="18"/>
  <c r="H2095" i="18"/>
  <c r="I2094" i="18"/>
  <c r="H2094" i="18"/>
  <c r="I2093" i="18"/>
  <c r="H2093" i="18"/>
  <c r="I2092" i="18"/>
  <c r="H2092" i="18"/>
  <c r="I2091" i="18"/>
  <c r="H2091" i="18"/>
  <c r="I2090" i="18"/>
  <c r="H2090" i="18"/>
  <c r="I2089" i="18"/>
  <c r="H2089" i="18"/>
  <c r="I2088" i="18"/>
  <c r="H2088" i="18"/>
  <c r="I2087" i="18"/>
  <c r="H2087" i="18"/>
  <c r="I2086" i="18"/>
  <c r="H2086" i="18"/>
  <c r="I2085" i="18"/>
  <c r="H2085" i="18"/>
  <c r="I2084" i="18"/>
  <c r="H2084" i="18"/>
  <c r="I2083" i="18"/>
  <c r="H2083" i="18"/>
  <c r="I2082" i="18"/>
  <c r="H2082" i="18"/>
  <c r="I2081" i="18"/>
  <c r="H2081" i="18"/>
  <c r="I2080" i="18"/>
  <c r="H2080" i="18"/>
  <c r="I2079" i="18"/>
  <c r="H2079" i="18"/>
  <c r="I2078" i="18"/>
  <c r="H2078" i="18"/>
  <c r="I2077" i="18"/>
  <c r="H2077" i="18"/>
  <c r="I2076" i="18"/>
  <c r="H2076" i="18"/>
  <c r="I2075" i="18"/>
  <c r="H2075" i="18"/>
  <c r="I2074" i="18"/>
  <c r="H2074" i="18"/>
  <c r="I2073" i="18"/>
  <c r="H2073" i="18"/>
  <c r="I2072" i="18"/>
  <c r="H2072" i="18"/>
  <c r="I2071" i="18"/>
  <c r="H2071" i="18"/>
  <c r="I2070" i="18"/>
  <c r="H2070" i="18"/>
  <c r="I2069" i="18"/>
  <c r="H2069" i="18"/>
  <c r="I2068" i="18"/>
  <c r="H2068" i="18"/>
  <c r="I2067" i="18"/>
  <c r="H2067" i="18"/>
  <c r="I2066" i="18"/>
  <c r="H2066" i="18"/>
  <c r="I2065" i="18"/>
  <c r="H2065" i="18"/>
  <c r="I2064" i="18"/>
  <c r="H2064" i="18"/>
  <c r="I2063" i="18"/>
  <c r="H2063" i="18"/>
  <c r="I2062" i="18"/>
  <c r="H2062" i="18"/>
  <c r="I2061" i="18"/>
  <c r="H2061" i="18"/>
  <c r="I2060" i="18"/>
  <c r="H2060" i="18"/>
  <c r="I2059" i="18"/>
  <c r="H2059" i="18"/>
  <c r="I2058" i="18"/>
  <c r="H2058" i="18"/>
  <c r="I2057" i="18"/>
  <c r="H2057" i="18"/>
  <c r="I2056" i="18"/>
  <c r="H2056" i="18"/>
  <c r="I2055" i="18"/>
  <c r="H2055" i="18"/>
  <c r="I2054" i="18"/>
  <c r="H2054" i="18"/>
  <c r="I2053" i="18"/>
  <c r="H2053" i="18"/>
  <c r="I2052" i="18"/>
  <c r="H2052" i="18"/>
  <c r="I2051" i="18"/>
  <c r="H2051" i="18"/>
  <c r="I2050" i="18"/>
  <c r="H2050" i="18"/>
  <c r="I2049" i="18"/>
  <c r="H2049" i="18"/>
  <c r="I2048" i="18"/>
  <c r="H2048" i="18"/>
  <c r="I2047" i="18"/>
  <c r="H2047" i="18"/>
  <c r="I2046" i="18"/>
  <c r="H2046" i="18"/>
  <c r="I2045" i="18"/>
  <c r="H2045" i="18"/>
  <c r="I2044" i="18"/>
  <c r="H2044" i="18"/>
  <c r="I2043" i="18"/>
  <c r="H2043" i="18"/>
  <c r="I2042" i="18"/>
  <c r="H2042" i="18"/>
  <c r="I2041" i="18"/>
  <c r="H2041" i="18"/>
  <c r="I2040" i="18"/>
  <c r="H2040" i="18"/>
  <c r="I2039" i="18"/>
  <c r="H2039" i="18"/>
  <c r="I2038" i="18"/>
  <c r="H2038" i="18"/>
  <c r="I2037" i="18"/>
  <c r="H2037" i="18"/>
  <c r="I2036" i="18"/>
  <c r="H2036" i="18"/>
  <c r="I2035" i="18"/>
  <c r="H2035" i="18"/>
  <c r="I2034" i="18"/>
  <c r="H2034" i="18"/>
  <c r="I2033" i="18"/>
  <c r="H2033" i="18"/>
  <c r="I2032" i="18"/>
  <c r="H2032" i="18"/>
  <c r="I2031" i="18"/>
  <c r="H2031" i="18"/>
  <c r="I2030" i="18"/>
  <c r="H2030" i="18"/>
  <c r="I2029" i="18"/>
  <c r="H2029" i="18"/>
  <c r="I2028" i="18"/>
  <c r="H2028" i="18"/>
  <c r="I2027" i="18"/>
  <c r="H2027" i="18"/>
  <c r="I2026" i="18"/>
  <c r="H2026" i="18"/>
  <c r="I2025" i="18"/>
  <c r="H2025" i="18"/>
  <c r="I2024" i="18"/>
  <c r="H2024" i="18"/>
  <c r="I2023" i="18"/>
  <c r="H2023" i="18"/>
  <c r="I2022" i="18"/>
  <c r="H2022" i="18"/>
  <c r="I2021" i="18"/>
  <c r="H2021" i="18"/>
  <c r="I2020" i="18"/>
  <c r="H2020" i="18"/>
  <c r="I2019" i="18"/>
  <c r="H2019" i="18"/>
  <c r="I2018" i="18"/>
  <c r="H2018" i="18"/>
  <c r="I2017" i="18"/>
  <c r="H2017" i="18"/>
  <c r="I2016" i="18"/>
  <c r="H2016" i="18"/>
  <c r="I2015" i="18"/>
  <c r="H2015" i="18"/>
  <c r="I2014" i="18"/>
  <c r="H2014" i="18"/>
  <c r="I2013" i="18"/>
  <c r="H2013" i="18"/>
  <c r="I2012" i="18"/>
  <c r="H2012" i="18"/>
  <c r="I2011" i="18"/>
  <c r="H2011" i="18"/>
  <c r="I2010" i="18"/>
  <c r="H2010" i="18"/>
  <c r="I2009" i="18"/>
  <c r="H2009" i="18"/>
  <c r="I2008" i="18"/>
  <c r="H2008" i="18"/>
  <c r="I2007" i="18"/>
  <c r="H2007" i="18"/>
  <c r="I2006" i="18"/>
  <c r="H2006" i="18"/>
  <c r="I2005" i="18"/>
  <c r="H2005" i="18"/>
  <c r="I2004" i="18"/>
  <c r="H2004" i="18"/>
  <c r="I2003" i="18"/>
  <c r="H2003" i="18"/>
  <c r="I2002" i="18"/>
  <c r="H2002" i="18"/>
  <c r="I2001" i="18"/>
  <c r="H2001" i="18"/>
  <c r="I2000" i="18"/>
  <c r="H2000" i="18"/>
  <c r="I1999" i="18"/>
  <c r="H1999" i="18"/>
  <c r="I1998" i="18"/>
  <c r="H1998" i="18"/>
  <c r="I1997" i="18"/>
  <c r="H1997" i="18"/>
  <c r="I1996" i="18"/>
  <c r="H1996" i="18"/>
  <c r="I1995" i="18"/>
  <c r="H1995" i="18"/>
  <c r="I1994" i="18"/>
  <c r="H1994" i="18"/>
  <c r="I1993" i="18"/>
  <c r="H1993" i="18"/>
  <c r="I1992" i="18"/>
  <c r="H1992" i="18"/>
  <c r="I1991" i="18"/>
  <c r="H1991" i="18"/>
  <c r="I1990" i="18"/>
  <c r="H1990" i="18"/>
  <c r="I1989" i="18"/>
  <c r="H1989" i="18"/>
  <c r="I1988" i="18"/>
  <c r="H1988" i="18"/>
  <c r="I1987" i="18"/>
  <c r="H1987" i="18"/>
  <c r="I1986" i="18"/>
  <c r="H1986" i="18"/>
  <c r="I1985" i="18"/>
  <c r="H1985" i="18"/>
  <c r="I1984" i="18"/>
  <c r="H1984" i="18"/>
  <c r="I1983" i="18"/>
  <c r="H1983" i="18"/>
  <c r="I1982" i="18"/>
  <c r="H1982" i="18"/>
  <c r="I1981" i="18"/>
  <c r="H1981" i="18"/>
  <c r="I1980" i="18"/>
  <c r="H1980" i="18"/>
  <c r="I1979" i="18"/>
  <c r="H1979" i="18"/>
  <c r="I1978" i="18"/>
  <c r="H1978" i="18"/>
  <c r="I1977" i="18"/>
  <c r="H1977" i="18"/>
  <c r="I1976" i="18"/>
  <c r="H1976" i="18"/>
  <c r="I1975" i="18"/>
  <c r="H1975" i="18"/>
  <c r="I1974" i="18"/>
  <c r="H1974" i="18"/>
  <c r="I1973" i="18"/>
  <c r="H1973" i="18"/>
  <c r="I1972" i="18"/>
  <c r="H1972" i="18"/>
  <c r="I1971" i="18"/>
  <c r="H1971" i="18"/>
  <c r="I1970" i="18"/>
  <c r="H1970" i="18"/>
  <c r="I1969" i="18"/>
  <c r="H1969" i="18"/>
  <c r="I1968" i="18"/>
  <c r="H1968" i="18"/>
  <c r="I1967" i="18"/>
  <c r="H1967" i="18"/>
  <c r="I1966" i="18"/>
  <c r="H1966" i="18"/>
  <c r="I1965" i="18"/>
  <c r="H1965" i="18"/>
  <c r="I1964" i="18"/>
  <c r="H1964" i="18"/>
  <c r="I1963" i="18"/>
  <c r="H1963" i="18"/>
  <c r="I1962" i="18"/>
  <c r="H1962" i="18"/>
  <c r="I1961" i="18"/>
  <c r="H1961" i="18"/>
  <c r="I1960" i="18"/>
  <c r="H1960" i="18"/>
  <c r="I1959" i="18"/>
  <c r="H1959" i="18"/>
  <c r="I1958" i="18"/>
  <c r="H1958" i="18"/>
  <c r="I1957" i="18"/>
  <c r="H1957" i="18"/>
  <c r="I1956" i="18"/>
  <c r="H1956" i="18"/>
  <c r="I1955" i="18"/>
  <c r="H1955" i="18"/>
  <c r="I1954" i="18"/>
  <c r="H1954" i="18"/>
  <c r="I1953" i="18"/>
  <c r="H1953" i="18"/>
  <c r="I1952" i="18"/>
  <c r="H1952" i="18"/>
  <c r="I1951" i="18"/>
  <c r="H1951" i="18"/>
  <c r="I1950" i="18"/>
  <c r="H1950" i="18"/>
  <c r="I1949" i="18"/>
  <c r="H1949" i="18"/>
  <c r="I1948" i="18"/>
  <c r="H1948" i="18"/>
  <c r="I1947" i="18"/>
  <c r="H1947" i="18"/>
  <c r="I1946" i="18"/>
  <c r="H1946" i="18"/>
  <c r="I1945" i="18"/>
  <c r="H1945" i="18"/>
  <c r="I1944" i="18"/>
  <c r="H1944" i="18"/>
  <c r="I1943" i="18"/>
  <c r="H1943" i="18"/>
  <c r="I1942" i="18"/>
  <c r="H1942" i="18"/>
  <c r="I1941" i="18"/>
  <c r="H1941" i="18"/>
  <c r="I1940" i="18"/>
  <c r="H1940" i="18"/>
  <c r="I1939" i="18"/>
  <c r="H1939" i="18"/>
  <c r="I1938" i="18"/>
  <c r="H1938" i="18"/>
  <c r="I1937" i="18"/>
  <c r="H1937" i="18"/>
  <c r="I1936" i="18"/>
  <c r="H1936" i="18"/>
  <c r="I1935" i="18"/>
  <c r="H1935" i="18"/>
  <c r="I1934" i="18"/>
  <c r="H1934" i="18"/>
  <c r="I1933" i="18"/>
  <c r="H1933" i="18"/>
  <c r="I1932" i="18"/>
  <c r="H1932" i="18"/>
  <c r="I1931" i="18"/>
  <c r="H1931" i="18"/>
  <c r="I1930" i="18"/>
  <c r="H1930" i="18"/>
  <c r="I1929" i="18"/>
  <c r="H1929" i="18"/>
  <c r="I1928" i="18"/>
  <c r="H1928" i="18"/>
  <c r="I1927" i="18"/>
  <c r="H1927" i="18"/>
  <c r="I1926" i="18"/>
  <c r="H1926" i="18"/>
  <c r="I1925" i="18"/>
  <c r="H1925" i="18"/>
  <c r="I1924" i="18"/>
  <c r="H1924" i="18"/>
  <c r="I1923" i="18"/>
  <c r="H1923" i="18"/>
  <c r="I1922" i="18"/>
  <c r="H1922" i="18"/>
  <c r="I1921" i="18"/>
  <c r="H1921" i="18"/>
  <c r="I1920" i="18"/>
  <c r="H1920" i="18"/>
  <c r="I1919" i="18"/>
  <c r="H1919" i="18"/>
  <c r="I1918" i="18"/>
  <c r="H1918" i="18"/>
  <c r="I1917" i="18"/>
  <c r="H1917" i="18"/>
  <c r="I1916" i="18"/>
  <c r="H1916" i="18"/>
  <c r="I1915" i="18"/>
  <c r="H1915" i="18"/>
  <c r="I1914" i="18"/>
  <c r="H1914" i="18"/>
  <c r="I1913" i="18"/>
  <c r="H1913" i="18"/>
  <c r="I1912" i="18"/>
  <c r="H1912" i="18"/>
  <c r="I1911" i="18"/>
  <c r="H1911" i="18"/>
  <c r="I1910" i="18"/>
  <c r="H1910" i="18"/>
  <c r="I1909" i="18"/>
  <c r="H1909" i="18"/>
  <c r="I1908" i="18"/>
  <c r="H1908" i="18"/>
  <c r="I1907" i="18"/>
  <c r="H1907" i="18"/>
  <c r="I1906" i="18"/>
  <c r="H1906" i="18"/>
  <c r="I1905" i="18"/>
  <c r="H1905" i="18"/>
  <c r="I1904" i="18"/>
  <c r="H1904" i="18"/>
  <c r="I1903" i="18"/>
  <c r="H1903" i="18"/>
  <c r="I1902" i="18"/>
  <c r="H1902" i="18"/>
  <c r="I1901" i="18"/>
  <c r="H1901" i="18"/>
  <c r="I1900" i="18"/>
  <c r="H1900" i="18"/>
  <c r="I1899" i="18"/>
  <c r="H1899" i="18"/>
  <c r="I1898" i="18"/>
  <c r="H1898" i="18"/>
  <c r="I1897" i="18"/>
  <c r="H1897" i="18"/>
  <c r="I1896" i="18"/>
  <c r="H1896" i="18"/>
  <c r="I1895" i="18"/>
  <c r="H1895" i="18"/>
  <c r="I1894" i="18"/>
  <c r="H1894" i="18"/>
  <c r="I1893" i="18"/>
  <c r="H1893" i="18"/>
  <c r="I1892" i="18"/>
  <c r="H1892" i="18"/>
  <c r="I1891" i="18"/>
  <c r="H1891" i="18"/>
  <c r="I1890" i="18"/>
  <c r="H1890" i="18"/>
  <c r="I1889" i="18"/>
  <c r="H1889" i="18"/>
  <c r="I1888" i="18"/>
  <c r="H1888" i="18"/>
  <c r="I1887" i="18"/>
  <c r="H1887" i="18"/>
  <c r="I1886" i="18"/>
  <c r="H1886" i="18"/>
  <c r="I1885" i="18"/>
  <c r="H1885" i="18"/>
  <c r="I1884" i="18"/>
  <c r="H1884" i="18"/>
  <c r="I1883" i="18"/>
  <c r="H1883" i="18"/>
  <c r="I1882" i="18"/>
  <c r="H1882" i="18"/>
  <c r="I1881" i="18"/>
  <c r="H1881" i="18"/>
  <c r="I1880" i="18"/>
  <c r="H1880" i="18"/>
  <c r="I1879" i="18"/>
  <c r="H1879" i="18"/>
  <c r="I1878" i="18"/>
  <c r="H1878" i="18"/>
  <c r="I1877" i="18"/>
  <c r="H1877" i="18"/>
  <c r="I1876" i="18"/>
  <c r="H1876" i="18"/>
  <c r="I1875" i="18"/>
  <c r="H1875" i="18"/>
  <c r="I1874" i="18"/>
  <c r="H1874" i="18"/>
  <c r="I1873" i="18"/>
  <c r="H1873" i="18"/>
  <c r="I1872" i="18"/>
  <c r="H1872" i="18"/>
  <c r="I1871" i="18"/>
  <c r="H1871" i="18"/>
  <c r="I1870" i="18"/>
  <c r="H1870" i="18"/>
  <c r="I1869" i="18"/>
  <c r="H1869" i="18"/>
  <c r="I1868" i="18"/>
  <c r="H1868" i="18"/>
  <c r="I1867" i="18"/>
  <c r="H1867" i="18"/>
  <c r="I1866" i="18"/>
  <c r="H1866" i="18"/>
  <c r="I1865" i="18"/>
  <c r="H1865" i="18"/>
  <c r="I1864" i="18"/>
  <c r="H1864" i="18"/>
  <c r="I1863" i="18"/>
  <c r="H1863" i="18"/>
  <c r="I1862" i="18"/>
  <c r="H1862" i="18"/>
  <c r="I1861" i="18"/>
  <c r="H1861" i="18"/>
  <c r="I1860" i="18"/>
  <c r="H1860" i="18"/>
  <c r="I1859" i="18"/>
  <c r="H1859" i="18"/>
  <c r="I1858" i="18"/>
  <c r="H1858" i="18"/>
  <c r="I1857" i="18"/>
  <c r="H1857" i="18"/>
  <c r="I1856" i="18"/>
  <c r="H1856" i="18"/>
  <c r="I1855" i="18"/>
  <c r="H1855" i="18"/>
  <c r="I1854" i="18"/>
  <c r="H1854" i="18"/>
  <c r="I1853" i="18"/>
  <c r="H1853" i="18"/>
  <c r="I1852" i="18"/>
  <c r="H1852" i="18"/>
  <c r="I1851" i="18"/>
  <c r="H1851" i="18"/>
  <c r="I1850" i="18"/>
  <c r="H1850" i="18"/>
  <c r="I1849" i="18"/>
  <c r="H1849" i="18"/>
  <c r="I1848" i="18"/>
  <c r="H1848" i="18"/>
  <c r="I1847" i="18"/>
  <c r="H1847" i="18"/>
  <c r="I1846" i="18"/>
  <c r="H1846" i="18"/>
  <c r="I1845" i="18"/>
  <c r="H1845" i="18"/>
  <c r="I1844" i="18"/>
  <c r="H1844" i="18"/>
  <c r="I1843" i="18"/>
  <c r="H1843" i="18"/>
  <c r="I1842" i="18"/>
  <c r="H1842" i="18"/>
  <c r="I1841" i="18"/>
  <c r="H1841" i="18"/>
  <c r="I1840" i="18"/>
  <c r="H1840" i="18"/>
  <c r="I1839" i="18"/>
  <c r="H1839" i="18"/>
  <c r="I1838" i="18"/>
  <c r="H1838" i="18"/>
  <c r="I1837" i="18"/>
  <c r="H1837" i="18"/>
  <c r="I1836" i="18"/>
  <c r="H1836" i="18"/>
  <c r="I1835" i="18"/>
  <c r="H1835" i="18"/>
  <c r="I1834" i="18"/>
  <c r="H1834" i="18"/>
  <c r="I1833" i="18"/>
  <c r="H1833" i="18"/>
  <c r="I1832" i="18"/>
  <c r="H1832" i="18"/>
  <c r="I1831" i="18"/>
  <c r="H1831" i="18"/>
  <c r="I1830" i="18"/>
  <c r="H1830" i="18"/>
  <c r="I1829" i="18"/>
  <c r="H1829" i="18"/>
  <c r="I1828" i="18"/>
  <c r="H1828" i="18"/>
  <c r="I1827" i="18"/>
  <c r="H1827" i="18"/>
  <c r="I1826" i="18"/>
  <c r="H1826" i="18"/>
  <c r="I1825" i="18"/>
  <c r="H1825" i="18"/>
  <c r="I1824" i="18"/>
  <c r="H1824" i="18"/>
  <c r="I1823" i="18"/>
  <c r="H1823" i="18"/>
  <c r="I1822" i="18"/>
  <c r="H1822" i="18"/>
  <c r="I1821" i="18"/>
  <c r="H1821" i="18"/>
  <c r="I1820" i="18"/>
  <c r="H1820" i="18"/>
  <c r="I1819" i="18"/>
  <c r="H1819" i="18"/>
  <c r="I1818" i="18"/>
  <c r="H1818" i="18"/>
  <c r="I1817" i="18"/>
  <c r="H1817" i="18"/>
  <c r="I1816" i="18"/>
  <c r="H1816" i="18"/>
  <c r="I1815" i="18"/>
  <c r="H1815" i="18"/>
  <c r="I1814" i="18"/>
  <c r="H1814" i="18"/>
  <c r="I1813" i="18"/>
  <c r="H1813" i="18"/>
  <c r="I1812" i="18"/>
  <c r="H1812" i="18"/>
  <c r="I1811" i="18"/>
  <c r="H1811" i="18"/>
  <c r="I1810" i="18"/>
  <c r="H1810" i="18"/>
  <c r="I1809" i="18"/>
  <c r="H1809" i="18"/>
  <c r="I1808" i="18"/>
  <c r="H1808" i="18"/>
  <c r="I1807" i="18"/>
  <c r="H1807" i="18"/>
  <c r="I1806" i="18"/>
  <c r="H1806" i="18"/>
  <c r="I1805" i="18"/>
  <c r="H1805" i="18"/>
  <c r="I1804" i="18"/>
  <c r="H1804" i="18"/>
  <c r="I1803" i="18"/>
  <c r="H1803" i="18"/>
  <c r="I1802" i="18"/>
  <c r="H1802" i="18"/>
  <c r="I1801" i="18"/>
  <c r="H1801" i="18"/>
  <c r="I1800" i="18"/>
  <c r="H1800" i="18"/>
  <c r="I1799" i="18"/>
  <c r="H1799" i="18"/>
  <c r="I1798" i="18"/>
  <c r="H1798" i="18"/>
  <c r="I1797" i="18"/>
  <c r="H1797" i="18"/>
  <c r="I1796" i="18"/>
  <c r="H1796" i="18"/>
  <c r="I1795" i="18"/>
  <c r="H1795" i="18"/>
  <c r="I1794" i="18"/>
  <c r="H1794" i="18"/>
  <c r="I1793" i="18"/>
  <c r="H1793" i="18"/>
  <c r="I1792" i="18"/>
  <c r="H1792" i="18"/>
  <c r="I1791" i="18"/>
  <c r="H1791" i="18"/>
  <c r="I1790" i="18"/>
  <c r="H1790" i="18"/>
  <c r="I1789" i="18"/>
  <c r="H1789" i="18"/>
  <c r="I1788" i="18"/>
  <c r="H1788" i="18"/>
  <c r="I1787" i="18"/>
  <c r="H1787" i="18"/>
  <c r="I1786" i="18"/>
  <c r="H1786" i="18"/>
  <c r="I1785" i="18"/>
  <c r="H1785" i="18"/>
  <c r="I1784" i="18"/>
  <c r="H1784" i="18"/>
  <c r="I1783" i="18"/>
  <c r="H1783" i="18"/>
  <c r="I1782" i="18"/>
  <c r="H1782" i="18"/>
  <c r="I1781" i="18"/>
  <c r="H1781" i="18"/>
  <c r="I1780" i="18"/>
  <c r="H1780" i="18"/>
  <c r="I1779" i="18"/>
  <c r="H1779" i="18"/>
  <c r="I1778" i="18"/>
  <c r="H1778" i="18"/>
  <c r="I1777" i="18"/>
  <c r="H1777" i="18"/>
  <c r="I1776" i="18"/>
  <c r="H1776" i="18"/>
  <c r="I1775" i="18"/>
  <c r="H1775" i="18"/>
  <c r="I1774" i="18"/>
  <c r="H1774" i="18"/>
  <c r="I1773" i="18"/>
  <c r="H1773" i="18"/>
  <c r="I1772" i="18"/>
  <c r="H1772" i="18"/>
  <c r="I1771" i="18"/>
  <c r="H1771" i="18"/>
  <c r="I1770" i="18"/>
  <c r="H1770" i="18"/>
  <c r="I1769" i="18"/>
  <c r="H1769" i="18"/>
  <c r="I1768" i="18"/>
  <c r="H1768" i="18"/>
  <c r="I1767" i="18"/>
  <c r="H1767" i="18"/>
  <c r="I1766" i="18"/>
  <c r="H1766" i="18"/>
  <c r="I1765" i="18"/>
  <c r="H1765" i="18"/>
  <c r="I1764" i="18"/>
  <c r="H1764" i="18"/>
  <c r="I1763" i="18"/>
  <c r="H1763" i="18"/>
  <c r="I1762" i="18"/>
  <c r="H1762" i="18"/>
  <c r="I1761" i="18"/>
  <c r="H1761" i="18"/>
  <c r="I1760" i="18"/>
  <c r="H1760" i="18"/>
  <c r="I1759" i="18"/>
  <c r="H1759" i="18"/>
  <c r="I1758" i="18"/>
  <c r="H1758" i="18"/>
  <c r="I1757" i="18"/>
  <c r="H1757" i="18"/>
  <c r="I1756" i="18"/>
  <c r="H1756" i="18"/>
  <c r="I1755" i="18"/>
  <c r="H1755" i="18"/>
  <c r="I1754" i="18"/>
  <c r="H1754" i="18"/>
  <c r="I1753" i="18"/>
  <c r="H1753" i="18"/>
  <c r="I1752" i="18"/>
  <c r="H1752" i="18"/>
  <c r="I1751" i="18"/>
  <c r="H1751" i="18"/>
  <c r="I1750" i="18"/>
  <c r="H1750" i="18"/>
  <c r="I1749" i="18"/>
  <c r="H1749" i="18"/>
  <c r="I1748" i="18"/>
  <c r="H1748" i="18"/>
  <c r="I1747" i="18"/>
  <c r="H1747" i="18"/>
  <c r="I1746" i="18"/>
  <c r="H1746" i="18"/>
  <c r="I1745" i="18"/>
  <c r="H1745" i="18"/>
  <c r="I1744" i="18"/>
  <c r="H1744" i="18"/>
  <c r="I1743" i="18"/>
  <c r="H1743" i="18"/>
  <c r="I1742" i="18"/>
  <c r="H1742" i="18"/>
  <c r="I1741" i="18"/>
  <c r="H1741" i="18"/>
  <c r="I1740" i="18"/>
  <c r="H1740" i="18"/>
  <c r="I1739" i="18"/>
  <c r="H1739" i="18"/>
  <c r="I1738" i="18"/>
  <c r="H1738" i="18"/>
  <c r="I1737" i="18"/>
  <c r="H1737" i="18"/>
  <c r="I1736" i="18"/>
  <c r="H1736" i="18"/>
  <c r="I1735" i="18"/>
  <c r="H1735" i="18"/>
  <c r="I1734" i="18"/>
  <c r="H1734" i="18"/>
  <c r="I1733" i="18"/>
  <c r="H1733" i="18"/>
  <c r="I1732" i="18"/>
  <c r="H1732" i="18"/>
  <c r="I1731" i="18"/>
  <c r="H1731" i="18"/>
  <c r="I1730" i="18"/>
  <c r="H1730" i="18"/>
  <c r="I1729" i="18"/>
  <c r="H1729" i="18"/>
  <c r="I1728" i="18"/>
  <c r="H1728" i="18"/>
  <c r="I1727" i="18"/>
  <c r="H1727" i="18"/>
  <c r="I1726" i="18"/>
  <c r="H1726" i="18"/>
  <c r="I1725" i="18"/>
  <c r="H1725" i="18"/>
  <c r="I1724" i="18"/>
  <c r="H1724" i="18"/>
  <c r="I1723" i="18"/>
  <c r="H1723" i="18"/>
  <c r="I1722" i="18"/>
  <c r="H1722" i="18"/>
  <c r="I1721" i="18"/>
  <c r="H1721" i="18"/>
  <c r="I1720" i="18"/>
  <c r="H1720" i="18"/>
  <c r="I1719" i="18"/>
  <c r="H1719" i="18"/>
  <c r="I1718" i="18"/>
  <c r="H1718" i="18"/>
  <c r="I1717" i="18"/>
  <c r="H1717" i="18"/>
  <c r="I1716" i="18"/>
  <c r="H1716" i="18"/>
  <c r="I1715" i="18"/>
  <c r="H1715" i="18"/>
  <c r="I1714" i="18"/>
  <c r="H1714" i="18"/>
  <c r="I1713" i="18"/>
  <c r="H1713" i="18"/>
  <c r="I1712" i="18"/>
  <c r="H1712" i="18"/>
  <c r="I1711" i="18"/>
  <c r="H1711" i="18"/>
  <c r="I1710" i="18"/>
  <c r="H1710" i="18"/>
  <c r="I1709" i="18"/>
  <c r="H1709" i="18"/>
  <c r="I1708" i="18"/>
  <c r="H1708" i="18"/>
  <c r="I1707" i="18"/>
  <c r="H1707" i="18"/>
  <c r="I1706" i="18"/>
  <c r="H1706" i="18"/>
  <c r="I1705" i="18"/>
  <c r="H1705" i="18"/>
  <c r="I1704" i="18"/>
  <c r="H1704" i="18"/>
  <c r="I1703" i="18"/>
  <c r="H1703" i="18"/>
  <c r="I1702" i="18"/>
  <c r="H1702" i="18"/>
  <c r="I1701" i="18"/>
  <c r="H1701" i="18"/>
  <c r="I1700" i="18"/>
  <c r="H1700" i="18"/>
  <c r="I1699" i="18"/>
  <c r="H1699" i="18"/>
  <c r="I1698" i="18"/>
  <c r="H1698" i="18"/>
  <c r="I1697" i="18"/>
  <c r="H1697" i="18"/>
  <c r="I1696" i="18"/>
  <c r="H1696" i="18"/>
  <c r="I1695" i="18"/>
  <c r="H1695" i="18"/>
  <c r="I1694" i="18"/>
  <c r="H1694" i="18"/>
  <c r="I1693" i="18"/>
  <c r="H1693" i="18"/>
  <c r="I1692" i="18"/>
  <c r="H1692" i="18"/>
  <c r="I1691" i="18"/>
  <c r="H1691" i="18"/>
  <c r="I1690" i="18"/>
  <c r="H1690" i="18"/>
  <c r="I1689" i="18"/>
  <c r="H1689" i="18"/>
  <c r="I1688" i="18"/>
  <c r="H1688" i="18"/>
  <c r="I1687" i="18"/>
  <c r="H1687" i="18"/>
  <c r="I1686" i="18"/>
  <c r="H1686" i="18"/>
  <c r="I1685" i="18"/>
  <c r="H1685" i="18"/>
  <c r="I1684" i="18"/>
  <c r="H1684" i="18"/>
  <c r="I1683" i="18"/>
  <c r="H1683" i="18"/>
  <c r="I1682" i="18"/>
  <c r="H1682" i="18"/>
  <c r="I1681" i="18"/>
  <c r="H1681" i="18"/>
  <c r="I1680" i="18"/>
  <c r="H1680" i="18"/>
  <c r="I1679" i="18"/>
  <c r="H1679" i="18"/>
  <c r="I1678" i="18"/>
  <c r="H1678" i="18"/>
  <c r="I1677" i="18"/>
  <c r="H1677" i="18"/>
  <c r="I1676" i="18"/>
  <c r="H1676" i="18"/>
  <c r="I1675" i="18"/>
  <c r="H1675" i="18"/>
  <c r="I1674" i="18"/>
  <c r="H1674" i="18"/>
  <c r="I1673" i="18"/>
  <c r="H1673" i="18"/>
  <c r="I1672" i="18"/>
  <c r="H1672" i="18"/>
  <c r="I1671" i="18"/>
  <c r="H1671" i="18"/>
  <c r="I1670" i="18"/>
  <c r="H1670" i="18"/>
  <c r="I1669" i="18"/>
  <c r="H1669" i="18"/>
  <c r="I1668" i="18"/>
  <c r="H1668" i="18"/>
  <c r="I1667" i="18"/>
  <c r="H1667" i="18"/>
  <c r="I1666" i="18"/>
  <c r="H1666" i="18"/>
  <c r="I1665" i="18"/>
  <c r="H1665" i="18"/>
  <c r="I1664" i="18"/>
  <c r="H1664" i="18"/>
  <c r="I1663" i="18"/>
  <c r="H1663" i="18"/>
  <c r="I1662" i="18"/>
  <c r="H1662" i="18"/>
  <c r="I1661" i="18"/>
  <c r="H1661" i="18"/>
  <c r="I1660" i="18"/>
  <c r="H1660" i="18"/>
  <c r="I1659" i="18"/>
  <c r="H1659" i="18"/>
  <c r="I1658" i="18"/>
  <c r="H1658" i="18"/>
  <c r="I1657" i="18"/>
  <c r="H1657" i="18"/>
  <c r="I1656" i="18"/>
  <c r="H1656" i="18"/>
  <c r="I1655" i="18"/>
  <c r="H1655" i="18"/>
  <c r="I1654" i="18"/>
  <c r="H1654" i="18"/>
  <c r="I1653" i="18"/>
  <c r="H1653" i="18"/>
  <c r="I1652" i="18"/>
  <c r="H1652" i="18"/>
  <c r="I1651" i="18"/>
  <c r="H1651" i="18"/>
  <c r="I1650" i="18"/>
  <c r="H1650" i="18"/>
  <c r="I1649" i="18"/>
  <c r="H1649" i="18"/>
  <c r="I1648" i="18"/>
  <c r="H1648" i="18"/>
  <c r="I1647" i="18"/>
  <c r="H1647" i="18"/>
  <c r="I1646" i="18"/>
  <c r="H1646" i="18"/>
  <c r="I1645" i="18"/>
  <c r="H1645" i="18"/>
  <c r="I1644" i="18"/>
  <c r="H1644" i="18"/>
  <c r="I1643" i="18"/>
  <c r="H1643" i="18"/>
  <c r="I1642" i="18"/>
  <c r="H1642" i="18"/>
  <c r="I1641" i="18"/>
  <c r="H1641" i="18"/>
  <c r="I1640" i="18"/>
  <c r="H1640" i="18"/>
  <c r="I1639" i="18"/>
  <c r="H1639" i="18"/>
  <c r="I1638" i="18"/>
  <c r="H1638" i="18"/>
  <c r="I1637" i="18"/>
  <c r="H1637" i="18"/>
  <c r="I1636" i="18"/>
  <c r="H1636" i="18"/>
  <c r="I1635" i="18"/>
  <c r="H1635" i="18"/>
  <c r="I1634" i="18"/>
  <c r="H1634" i="18"/>
  <c r="I1633" i="18"/>
  <c r="H1633" i="18"/>
  <c r="I1632" i="18"/>
  <c r="H1632" i="18"/>
  <c r="I1631" i="18"/>
  <c r="H1631" i="18"/>
  <c r="I1630" i="18"/>
  <c r="H1630" i="18"/>
  <c r="I1629" i="18"/>
  <c r="H1629" i="18"/>
  <c r="I1628" i="18"/>
  <c r="H1628" i="18"/>
  <c r="I1627" i="18"/>
  <c r="H1627" i="18"/>
  <c r="I1626" i="18"/>
  <c r="H1626" i="18"/>
  <c r="I1625" i="18"/>
  <c r="H1625" i="18"/>
  <c r="I1624" i="18"/>
  <c r="H1624" i="18"/>
  <c r="I1623" i="18"/>
  <c r="H1623" i="18"/>
  <c r="I1622" i="18"/>
  <c r="H1622" i="18"/>
  <c r="I1621" i="18"/>
  <c r="H1621" i="18"/>
  <c r="I1620" i="18"/>
  <c r="H1620" i="18"/>
  <c r="I1619" i="18"/>
  <c r="H1619" i="18"/>
  <c r="I1618" i="18"/>
  <c r="H1618" i="18"/>
  <c r="I1617" i="18"/>
  <c r="H1617" i="18"/>
  <c r="I1616" i="18"/>
  <c r="H1616" i="18"/>
  <c r="I1615" i="18"/>
  <c r="H1615" i="18"/>
  <c r="I1614" i="18"/>
  <c r="H1614" i="18"/>
  <c r="I1613" i="18"/>
  <c r="H1613" i="18"/>
  <c r="I1612" i="18"/>
  <c r="H1612" i="18"/>
  <c r="I1611" i="18"/>
  <c r="H1611" i="18"/>
  <c r="I1610" i="18"/>
  <c r="H1610" i="18"/>
  <c r="I1609" i="18"/>
  <c r="H1609" i="18"/>
  <c r="I1608" i="18"/>
  <c r="H1608" i="18"/>
  <c r="I1607" i="18"/>
  <c r="H1607" i="18"/>
  <c r="I1606" i="18"/>
  <c r="H1606" i="18"/>
  <c r="I1605" i="18"/>
  <c r="H1605" i="18"/>
  <c r="I1604" i="18"/>
  <c r="H1604" i="18"/>
  <c r="I1603" i="18"/>
  <c r="H1603" i="18"/>
  <c r="I1602" i="18"/>
  <c r="H1602" i="18"/>
  <c r="I1601" i="18"/>
  <c r="H1601" i="18"/>
  <c r="I1600" i="18"/>
  <c r="H1600" i="18"/>
  <c r="I1599" i="18"/>
  <c r="H1599" i="18"/>
  <c r="I1598" i="18"/>
  <c r="H1598" i="18"/>
  <c r="I1597" i="18"/>
  <c r="H1597" i="18"/>
  <c r="I1596" i="18"/>
  <c r="H1596" i="18"/>
  <c r="I1595" i="18"/>
  <c r="H1595" i="18"/>
  <c r="I1594" i="18"/>
  <c r="H1594" i="18"/>
  <c r="I1593" i="18"/>
  <c r="H1593" i="18"/>
  <c r="I1592" i="18"/>
  <c r="H1592" i="18"/>
  <c r="I1591" i="18"/>
  <c r="H1591" i="18"/>
  <c r="I1590" i="18"/>
  <c r="H1590" i="18"/>
  <c r="I1589" i="18"/>
  <c r="H1589" i="18"/>
  <c r="I1588" i="18"/>
  <c r="H1588" i="18"/>
  <c r="I1587" i="18"/>
  <c r="H1587" i="18"/>
  <c r="I1586" i="18"/>
  <c r="H1586" i="18"/>
  <c r="I1585" i="18"/>
  <c r="H1585" i="18"/>
  <c r="I1584" i="18"/>
  <c r="H1584" i="18"/>
  <c r="I1583" i="18"/>
  <c r="H1583" i="18"/>
  <c r="I1582" i="18"/>
  <c r="H1582" i="18"/>
  <c r="I1581" i="18"/>
  <c r="H1581" i="18"/>
  <c r="I1580" i="18"/>
  <c r="H1580" i="18"/>
  <c r="I1579" i="18"/>
  <c r="H1579" i="18"/>
  <c r="I1578" i="18"/>
  <c r="H1578" i="18"/>
  <c r="I1577" i="18"/>
  <c r="H1577" i="18"/>
  <c r="I1576" i="18"/>
  <c r="H1576" i="18"/>
  <c r="I1575" i="18"/>
  <c r="H1575" i="18"/>
  <c r="I1574" i="18"/>
  <c r="H1574" i="18"/>
  <c r="I1573" i="18"/>
  <c r="H1573" i="18"/>
  <c r="I1572" i="18"/>
  <c r="H1572" i="18"/>
  <c r="I1571" i="18"/>
  <c r="H1571" i="18"/>
  <c r="I1570" i="18"/>
  <c r="H1570" i="18"/>
  <c r="I1569" i="18"/>
  <c r="H1569" i="18"/>
  <c r="I1568" i="18"/>
  <c r="H1568" i="18"/>
  <c r="I1567" i="18"/>
  <c r="H1567" i="18"/>
  <c r="I1566" i="18"/>
  <c r="H1566" i="18"/>
  <c r="I1565" i="18"/>
  <c r="H1565" i="18"/>
  <c r="I1564" i="18"/>
  <c r="H1564" i="18"/>
  <c r="I1563" i="18"/>
  <c r="H1563" i="18"/>
  <c r="I1562" i="18"/>
  <c r="H1562" i="18"/>
  <c r="I1561" i="18"/>
  <c r="H1561" i="18"/>
  <c r="I1560" i="18"/>
  <c r="H1560" i="18"/>
  <c r="I1559" i="18"/>
  <c r="H1559" i="18"/>
  <c r="I1558" i="18"/>
  <c r="H1558" i="18"/>
  <c r="I1557" i="18"/>
  <c r="H1557" i="18"/>
  <c r="I1556" i="18"/>
  <c r="H1556" i="18"/>
  <c r="I1555" i="18"/>
  <c r="H1555" i="18"/>
  <c r="I1554" i="18"/>
  <c r="H1554" i="18"/>
  <c r="I1553" i="18"/>
  <c r="H1553" i="18"/>
  <c r="I1552" i="18"/>
  <c r="H1552" i="18"/>
  <c r="I1551" i="18"/>
  <c r="H1551" i="18"/>
  <c r="I1550" i="18"/>
  <c r="H1550" i="18"/>
  <c r="I1549" i="18"/>
  <c r="H1549" i="18"/>
  <c r="I1548" i="18"/>
  <c r="H1548" i="18"/>
  <c r="I1547" i="18"/>
  <c r="H1547" i="18"/>
  <c r="I1546" i="18"/>
  <c r="H1546" i="18"/>
  <c r="I1545" i="18"/>
  <c r="H1545" i="18"/>
  <c r="I1544" i="18"/>
  <c r="H1544" i="18"/>
  <c r="I1543" i="18"/>
  <c r="H1543" i="18"/>
  <c r="I1542" i="18"/>
  <c r="H1542" i="18"/>
  <c r="I1541" i="18"/>
  <c r="H1541" i="18"/>
  <c r="I1540" i="18"/>
  <c r="H1540" i="18"/>
  <c r="I1539" i="18"/>
  <c r="H1539" i="18"/>
  <c r="I1538" i="18"/>
  <c r="H1538" i="18"/>
  <c r="I1537" i="18"/>
  <c r="H1537" i="18"/>
  <c r="I1536" i="18"/>
  <c r="H1536" i="18"/>
  <c r="I1535" i="18"/>
  <c r="H1535" i="18"/>
  <c r="I1534" i="18"/>
  <c r="H1534" i="18"/>
  <c r="I1533" i="18"/>
  <c r="H1533" i="18"/>
  <c r="I1532" i="18"/>
  <c r="H1532" i="18"/>
  <c r="I1531" i="18"/>
  <c r="H1531" i="18"/>
  <c r="I1530" i="18"/>
  <c r="H1530" i="18"/>
  <c r="I1529" i="18"/>
  <c r="H1529" i="18"/>
  <c r="I1528" i="18"/>
  <c r="H1528" i="18"/>
  <c r="I1527" i="18"/>
  <c r="H1527" i="18"/>
  <c r="I1526" i="18"/>
  <c r="H1526" i="18"/>
  <c r="I1525" i="18"/>
  <c r="H1525" i="18"/>
  <c r="I1524" i="18"/>
  <c r="H1524" i="18"/>
  <c r="I1523" i="18"/>
  <c r="H1523" i="18"/>
  <c r="I1522" i="18"/>
  <c r="H1522" i="18"/>
  <c r="I1521" i="18"/>
  <c r="H1521" i="18"/>
  <c r="I1520" i="18"/>
  <c r="H1520" i="18"/>
  <c r="I1519" i="18"/>
  <c r="H1519" i="18"/>
  <c r="I1518" i="18"/>
  <c r="H1518" i="18"/>
  <c r="I1517" i="18"/>
  <c r="H1517" i="18"/>
  <c r="I1516" i="18"/>
  <c r="H1516" i="18"/>
  <c r="I1515" i="18"/>
  <c r="H1515" i="18"/>
  <c r="I1514" i="18"/>
  <c r="H1514" i="18"/>
  <c r="I1513" i="18"/>
  <c r="H1513" i="18"/>
  <c r="I1512" i="18"/>
  <c r="H1512" i="18"/>
  <c r="I1511" i="18"/>
  <c r="H1511" i="18"/>
  <c r="I1510" i="18"/>
  <c r="H1510" i="18"/>
  <c r="I1509" i="18"/>
  <c r="H1509" i="18"/>
  <c r="I1508" i="18"/>
  <c r="H1508" i="18"/>
  <c r="I1507" i="18"/>
  <c r="H1507" i="18"/>
  <c r="I1506" i="18"/>
  <c r="H1506" i="18"/>
  <c r="I1505" i="18"/>
  <c r="H1505" i="18"/>
  <c r="I1504" i="18"/>
  <c r="H1504" i="18"/>
  <c r="I1503" i="18"/>
  <c r="H1503" i="18"/>
  <c r="I1502" i="18"/>
  <c r="H1502" i="18"/>
  <c r="I1501" i="18"/>
  <c r="H1501" i="18"/>
  <c r="I1500" i="18"/>
  <c r="H1500" i="18"/>
  <c r="I1499" i="18"/>
  <c r="H1499" i="18"/>
  <c r="I1498" i="18"/>
  <c r="H1498" i="18"/>
  <c r="I1497" i="18"/>
  <c r="H1497" i="18"/>
  <c r="I1496" i="18"/>
  <c r="H1496" i="18"/>
  <c r="I1495" i="18"/>
  <c r="H1495" i="18"/>
  <c r="I1494" i="18"/>
  <c r="H1494" i="18"/>
  <c r="I1493" i="18"/>
  <c r="H1493" i="18"/>
  <c r="I1492" i="18"/>
  <c r="H1492" i="18"/>
  <c r="I1491" i="18"/>
  <c r="H1491" i="18"/>
  <c r="I1490" i="18"/>
  <c r="H1490" i="18"/>
  <c r="I1489" i="18"/>
  <c r="H1489" i="18"/>
  <c r="I1488" i="18"/>
  <c r="H1488" i="18"/>
  <c r="I1487" i="18"/>
  <c r="H1487" i="18"/>
  <c r="I1486" i="18"/>
  <c r="H1486" i="18"/>
  <c r="I1485" i="18"/>
  <c r="H1485" i="18"/>
  <c r="I1484" i="18"/>
  <c r="H1484" i="18"/>
  <c r="I1483" i="18"/>
  <c r="H1483" i="18"/>
  <c r="I1482" i="18"/>
  <c r="H1482" i="18"/>
  <c r="I1481" i="18"/>
  <c r="H1481" i="18"/>
  <c r="I1480" i="18"/>
  <c r="H1480" i="18"/>
  <c r="I1479" i="18"/>
  <c r="H1479" i="18"/>
  <c r="I1478" i="18"/>
  <c r="H1478" i="18"/>
  <c r="I1477" i="18"/>
  <c r="H1477" i="18"/>
  <c r="I1476" i="18"/>
  <c r="H1476" i="18"/>
  <c r="I1475" i="18"/>
  <c r="H1475" i="18"/>
  <c r="I1474" i="18"/>
  <c r="H1474" i="18"/>
  <c r="I1473" i="18"/>
  <c r="H1473" i="18"/>
  <c r="I1472" i="18"/>
  <c r="H1472" i="18"/>
  <c r="I1471" i="18"/>
  <c r="H1471" i="18"/>
  <c r="I1470" i="18"/>
  <c r="H1470" i="18"/>
  <c r="I1469" i="18"/>
  <c r="H1469" i="18"/>
  <c r="I1468" i="18"/>
  <c r="H1468" i="18"/>
  <c r="I1467" i="18"/>
  <c r="H1467" i="18"/>
  <c r="I1466" i="18"/>
  <c r="H1466" i="18"/>
  <c r="I1465" i="18"/>
  <c r="H1465" i="18"/>
  <c r="I1464" i="18"/>
  <c r="H1464" i="18"/>
  <c r="I1463" i="18"/>
  <c r="H1463" i="18"/>
  <c r="I1462" i="18"/>
  <c r="H1462" i="18"/>
  <c r="I1461" i="18"/>
  <c r="H1461" i="18"/>
  <c r="I1460" i="18"/>
  <c r="H1460" i="18"/>
  <c r="I1459" i="18"/>
  <c r="H1459" i="18"/>
  <c r="I1458" i="18"/>
  <c r="H1458" i="18"/>
  <c r="I1457" i="18"/>
  <c r="H1457" i="18"/>
  <c r="I1456" i="18"/>
  <c r="H1456" i="18"/>
  <c r="I1455" i="18"/>
  <c r="H1455" i="18"/>
  <c r="I1454" i="18"/>
  <c r="H1454" i="18"/>
  <c r="I1453" i="18"/>
  <c r="H1453" i="18"/>
  <c r="I1452" i="18"/>
  <c r="H1452" i="18"/>
  <c r="I1451" i="18"/>
  <c r="H1451" i="18"/>
  <c r="I1450" i="18"/>
  <c r="H1450" i="18"/>
  <c r="I1449" i="18"/>
  <c r="H1449" i="18"/>
  <c r="I1448" i="18"/>
  <c r="H1448" i="18"/>
  <c r="I1447" i="18"/>
  <c r="H1447" i="18"/>
  <c r="I1446" i="18"/>
  <c r="H1446" i="18"/>
  <c r="I1445" i="18"/>
  <c r="H1445" i="18"/>
  <c r="I1444" i="18"/>
  <c r="H1444" i="18"/>
  <c r="I1443" i="18"/>
  <c r="H1443" i="18"/>
  <c r="I1442" i="18"/>
  <c r="H1442" i="18"/>
  <c r="I1441" i="18"/>
  <c r="H1441" i="18"/>
  <c r="I1440" i="18"/>
  <c r="H1440" i="18"/>
  <c r="I1439" i="18"/>
  <c r="H1439" i="18"/>
  <c r="I1438" i="18"/>
  <c r="H1438" i="18"/>
  <c r="I1437" i="18"/>
  <c r="H1437" i="18"/>
  <c r="I1436" i="18"/>
  <c r="H1436" i="18"/>
  <c r="I1435" i="18"/>
  <c r="H1435" i="18"/>
  <c r="I1434" i="18"/>
  <c r="H1434" i="18"/>
  <c r="I1433" i="18"/>
  <c r="H1433" i="18"/>
  <c r="I1432" i="18"/>
  <c r="H1432" i="18"/>
  <c r="I1431" i="18"/>
  <c r="H1431" i="18"/>
  <c r="I1430" i="18"/>
  <c r="H1430" i="18"/>
  <c r="I1429" i="18"/>
  <c r="H1429" i="18"/>
  <c r="I1428" i="18"/>
  <c r="H1428" i="18"/>
  <c r="I1427" i="18"/>
  <c r="H1427" i="18"/>
  <c r="I1426" i="18"/>
  <c r="H1426" i="18"/>
  <c r="I1425" i="18"/>
  <c r="H1425" i="18"/>
  <c r="I1424" i="18"/>
  <c r="H1424" i="18"/>
  <c r="I1423" i="18"/>
  <c r="H1423" i="18"/>
  <c r="I1422" i="18"/>
  <c r="H1422" i="18"/>
  <c r="I1421" i="18"/>
  <c r="H1421" i="18"/>
  <c r="I1420" i="18"/>
  <c r="H1420" i="18"/>
  <c r="I1419" i="18"/>
  <c r="H1419" i="18"/>
  <c r="I1418" i="18"/>
  <c r="H1418" i="18"/>
  <c r="I1417" i="18"/>
  <c r="H1417" i="18"/>
  <c r="I1416" i="18"/>
  <c r="H1416" i="18"/>
  <c r="I1415" i="18"/>
  <c r="H1415" i="18"/>
  <c r="I1414" i="18"/>
  <c r="H1414" i="18"/>
  <c r="I1413" i="18"/>
  <c r="H1413" i="18"/>
  <c r="I1412" i="18"/>
  <c r="H1412" i="18"/>
  <c r="I1411" i="18"/>
  <c r="H1411" i="18"/>
  <c r="I1410" i="18"/>
  <c r="H1410" i="18"/>
  <c r="I1409" i="18"/>
  <c r="H1409" i="18"/>
  <c r="I1408" i="18"/>
  <c r="H1408" i="18"/>
  <c r="I1407" i="18"/>
  <c r="H1407" i="18"/>
  <c r="I1406" i="18"/>
  <c r="H1406" i="18"/>
  <c r="I1405" i="18"/>
  <c r="H1405" i="18"/>
  <c r="I1404" i="18"/>
  <c r="H1404" i="18"/>
  <c r="I1403" i="18"/>
  <c r="H1403" i="18"/>
  <c r="I1402" i="18"/>
  <c r="H1402" i="18"/>
  <c r="I1401" i="18"/>
  <c r="H1401" i="18"/>
  <c r="I1400" i="18"/>
  <c r="H1400" i="18"/>
  <c r="I1399" i="18"/>
  <c r="H1399" i="18"/>
  <c r="I1398" i="18"/>
  <c r="H1398" i="18"/>
  <c r="I1397" i="18"/>
  <c r="H1397" i="18"/>
  <c r="I1396" i="18"/>
  <c r="H1396" i="18"/>
  <c r="I1395" i="18"/>
  <c r="H1395" i="18"/>
  <c r="I1394" i="18"/>
  <c r="H1394" i="18"/>
  <c r="I1393" i="18"/>
  <c r="H1393" i="18"/>
  <c r="I1392" i="18"/>
  <c r="H1392" i="18"/>
  <c r="I1391" i="18"/>
  <c r="H1391" i="18"/>
  <c r="I1390" i="18"/>
  <c r="H1390" i="18"/>
  <c r="I1389" i="18"/>
  <c r="H1389" i="18"/>
  <c r="I1388" i="18"/>
  <c r="H1388" i="18"/>
  <c r="I1387" i="18"/>
  <c r="H1387" i="18"/>
  <c r="I1386" i="18"/>
  <c r="H1386" i="18"/>
  <c r="I1385" i="18"/>
  <c r="H1385" i="18"/>
  <c r="I1384" i="18"/>
  <c r="H1384" i="18"/>
  <c r="I1383" i="18"/>
  <c r="H1383" i="18"/>
  <c r="I1382" i="18"/>
  <c r="H1382" i="18"/>
  <c r="I1381" i="18"/>
  <c r="H1381" i="18"/>
  <c r="I1380" i="18"/>
  <c r="H1380" i="18"/>
  <c r="I1379" i="18"/>
  <c r="H1379" i="18"/>
  <c r="I1378" i="18"/>
  <c r="H1378" i="18"/>
  <c r="I1377" i="18"/>
  <c r="H1377" i="18"/>
  <c r="I1376" i="18"/>
  <c r="H1376" i="18"/>
  <c r="I1375" i="18"/>
  <c r="H1375" i="18"/>
  <c r="I1374" i="18"/>
  <c r="H1374" i="18"/>
  <c r="I1373" i="18"/>
  <c r="H1373" i="18"/>
  <c r="I1372" i="18"/>
  <c r="H1372" i="18"/>
  <c r="I1371" i="18"/>
  <c r="H1371" i="18"/>
  <c r="I1370" i="18"/>
  <c r="H1370" i="18"/>
  <c r="I1369" i="18"/>
  <c r="H1369" i="18"/>
  <c r="I1368" i="18"/>
  <c r="H1368" i="18"/>
  <c r="I1367" i="18"/>
  <c r="H1367" i="18"/>
  <c r="I1366" i="18"/>
  <c r="H1366" i="18"/>
  <c r="I1365" i="18"/>
  <c r="H1365" i="18"/>
  <c r="I1364" i="18"/>
  <c r="H1364" i="18"/>
  <c r="I1363" i="18"/>
  <c r="H1363" i="18"/>
  <c r="I1362" i="18"/>
  <c r="H1362" i="18"/>
  <c r="I1361" i="18"/>
  <c r="H1361" i="18"/>
  <c r="I1360" i="18"/>
  <c r="H1360" i="18"/>
  <c r="I1359" i="18"/>
  <c r="H1359" i="18"/>
  <c r="I1358" i="18"/>
  <c r="H1358" i="18"/>
  <c r="I1357" i="18"/>
  <c r="H1357" i="18"/>
  <c r="I1356" i="18"/>
  <c r="H1356" i="18"/>
  <c r="I1355" i="18"/>
  <c r="H1355" i="18"/>
  <c r="I1354" i="18"/>
  <c r="H1354" i="18"/>
  <c r="I1353" i="18"/>
  <c r="H1353" i="18"/>
  <c r="I1352" i="18"/>
  <c r="H1352" i="18"/>
  <c r="I1351" i="18"/>
  <c r="H1351" i="18"/>
  <c r="I1350" i="18"/>
  <c r="H1350" i="18"/>
  <c r="I1349" i="18"/>
  <c r="H1349" i="18"/>
  <c r="I1348" i="18"/>
  <c r="H1348" i="18"/>
  <c r="I1347" i="18"/>
  <c r="H1347" i="18"/>
  <c r="I1346" i="18"/>
  <c r="H1346" i="18"/>
  <c r="I1345" i="18"/>
  <c r="H1345" i="18"/>
  <c r="I1344" i="18"/>
  <c r="H1344" i="18"/>
  <c r="I1343" i="18"/>
  <c r="H1343" i="18"/>
  <c r="I1342" i="18"/>
  <c r="H1342" i="18"/>
  <c r="I1341" i="18"/>
  <c r="H1341" i="18"/>
  <c r="I1340" i="18"/>
  <c r="H1340" i="18"/>
  <c r="I1339" i="18"/>
  <c r="H1339" i="18"/>
  <c r="I1338" i="18"/>
  <c r="H1338" i="18"/>
  <c r="I1337" i="18"/>
  <c r="H1337" i="18"/>
  <c r="I1336" i="18"/>
  <c r="H1336" i="18"/>
  <c r="I1335" i="18"/>
  <c r="H1335" i="18"/>
  <c r="I1334" i="18"/>
  <c r="H1334" i="18"/>
  <c r="I1333" i="18"/>
  <c r="H1333" i="18"/>
  <c r="I1332" i="18"/>
  <c r="H1332" i="18"/>
  <c r="I1331" i="18"/>
  <c r="H1331" i="18"/>
  <c r="I1330" i="18"/>
  <c r="H1330" i="18"/>
  <c r="I1329" i="18"/>
  <c r="H1329" i="18"/>
  <c r="I1328" i="18"/>
  <c r="H1328" i="18"/>
  <c r="I1327" i="18"/>
  <c r="H1327" i="18"/>
  <c r="I1326" i="18"/>
  <c r="H1326" i="18"/>
  <c r="I1325" i="18"/>
  <c r="H1325" i="18"/>
  <c r="I1324" i="18"/>
  <c r="H1324" i="18"/>
  <c r="I1323" i="18"/>
  <c r="H1323" i="18"/>
  <c r="I1322" i="18"/>
  <c r="H1322" i="18"/>
  <c r="I1321" i="18"/>
  <c r="H1321" i="18"/>
  <c r="I1320" i="18"/>
  <c r="H1320" i="18"/>
  <c r="I1319" i="18"/>
  <c r="H1319" i="18"/>
  <c r="I1318" i="18"/>
  <c r="H1318" i="18"/>
  <c r="I1317" i="18"/>
  <c r="H1317" i="18"/>
  <c r="I1316" i="18"/>
  <c r="H1316" i="18"/>
  <c r="I1315" i="18"/>
  <c r="H1315" i="18"/>
  <c r="I1314" i="18"/>
  <c r="H1314" i="18"/>
  <c r="I1313" i="18"/>
  <c r="H1313" i="18"/>
  <c r="I1312" i="18"/>
  <c r="H1312" i="18"/>
  <c r="I1311" i="18"/>
  <c r="H1311" i="18"/>
  <c r="I1310" i="18"/>
  <c r="H1310" i="18"/>
  <c r="I1309" i="18"/>
  <c r="H1309" i="18"/>
  <c r="I1308" i="18"/>
  <c r="H1308" i="18"/>
  <c r="I1307" i="18"/>
  <c r="H1307" i="18"/>
  <c r="I1306" i="18"/>
  <c r="H1306" i="18"/>
  <c r="I1305" i="18"/>
  <c r="H1305" i="18"/>
  <c r="I1304" i="18"/>
  <c r="H1304" i="18"/>
  <c r="I1303" i="18"/>
  <c r="H1303" i="18"/>
  <c r="I1302" i="18"/>
  <c r="H1302" i="18"/>
  <c r="I1301" i="18"/>
  <c r="H1301" i="18"/>
  <c r="I1300" i="18"/>
  <c r="H1300" i="18"/>
  <c r="I1299" i="18"/>
  <c r="H1299" i="18"/>
  <c r="I1298" i="18"/>
  <c r="H1298" i="18"/>
  <c r="I1297" i="18"/>
  <c r="H1297" i="18"/>
  <c r="I1296" i="18"/>
  <c r="H1296" i="18"/>
  <c r="I1295" i="18"/>
  <c r="H1295" i="18"/>
  <c r="I1294" i="18"/>
  <c r="H1294" i="18"/>
  <c r="I1293" i="18"/>
  <c r="H1293" i="18"/>
  <c r="I1292" i="18"/>
  <c r="H1292" i="18"/>
  <c r="I1291" i="18"/>
  <c r="H1291" i="18"/>
  <c r="I1290" i="18"/>
  <c r="H1290" i="18"/>
  <c r="I1289" i="18"/>
  <c r="H1289" i="18"/>
  <c r="I1288" i="18"/>
  <c r="H1288" i="18"/>
  <c r="I1287" i="18"/>
  <c r="H1287" i="18"/>
  <c r="I1286" i="18"/>
  <c r="H1286" i="18"/>
  <c r="I1285" i="18"/>
  <c r="H1285" i="18"/>
  <c r="I1284" i="18"/>
  <c r="H1284" i="18"/>
  <c r="I1283" i="18"/>
  <c r="H1283" i="18"/>
  <c r="I1282" i="18"/>
  <c r="H1282" i="18"/>
  <c r="I1281" i="18"/>
  <c r="H1281" i="18"/>
  <c r="I1280" i="18"/>
  <c r="H1280" i="18"/>
  <c r="I1279" i="18"/>
  <c r="H1279" i="18"/>
  <c r="I1278" i="18"/>
  <c r="H1278" i="18"/>
  <c r="I1277" i="18"/>
  <c r="H1277" i="18"/>
  <c r="I1276" i="18"/>
  <c r="H1276" i="18"/>
  <c r="I1275" i="18"/>
  <c r="H1275" i="18"/>
  <c r="I1274" i="18"/>
  <c r="H1274" i="18"/>
  <c r="I1273" i="18"/>
  <c r="H1273" i="18"/>
  <c r="I1272" i="18"/>
  <c r="H1272" i="18"/>
  <c r="I1271" i="18"/>
  <c r="H1271" i="18"/>
  <c r="I1270" i="18"/>
  <c r="H1270" i="18"/>
  <c r="I1269" i="18"/>
  <c r="H1269" i="18"/>
  <c r="I1268" i="18"/>
  <c r="H1268" i="18"/>
  <c r="I1267" i="18"/>
  <c r="H1267" i="18"/>
  <c r="I1266" i="18"/>
  <c r="H1266" i="18"/>
  <c r="I1265" i="18"/>
  <c r="H1265" i="18"/>
  <c r="I1264" i="18"/>
  <c r="H1264" i="18"/>
  <c r="I1263" i="18"/>
  <c r="H1263" i="18"/>
  <c r="I1262" i="18"/>
  <c r="H1262" i="18"/>
  <c r="I1261" i="18"/>
  <c r="H1261" i="18"/>
  <c r="I1260" i="18"/>
  <c r="H1260" i="18"/>
  <c r="I1259" i="18"/>
  <c r="H1259" i="18"/>
  <c r="I1258" i="18"/>
  <c r="H1258" i="18"/>
  <c r="I1257" i="18"/>
  <c r="H1257" i="18"/>
  <c r="I1256" i="18"/>
  <c r="H1256" i="18"/>
  <c r="I1255" i="18"/>
  <c r="H1255" i="18"/>
  <c r="I1254" i="18"/>
  <c r="H1254" i="18"/>
  <c r="I1253" i="18"/>
  <c r="H1253" i="18"/>
  <c r="I1252" i="18"/>
  <c r="H1252" i="18"/>
  <c r="I1251" i="18"/>
  <c r="H1251" i="18"/>
  <c r="I1250" i="18"/>
  <c r="H1250" i="18"/>
  <c r="I1249" i="18"/>
  <c r="H1249" i="18"/>
  <c r="I1248" i="18"/>
  <c r="H1248" i="18"/>
  <c r="I1247" i="18"/>
  <c r="H1247" i="18"/>
  <c r="I1246" i="18"/>
  <c r="H1246" i="18"/>
  <c r="I1245" i="18"/>
  <c r="H1245" i="18"/>
  <c r="I1244" i="18"/>
  <c r="H1244" i="18"/>
  <c r="I1243" i="18"/>
  <c r="H1243" i="18"/>
  <c r="I1242" i="18"/>
  <c r="H1242" i="18"/>
  <c r="I1241" i="18"/>
  <c r="H1241" i="18"/>
  <c r="I1240" i="18"/>
  <c r="H1240" i="18"/>
  <c r="I1239" i="18"/>
  <c r="H1239" i="18"/>
  <c r="I1238" i="18"/>
  <c r="H1238" i="18"/>
  <c r="I1237" i="18"/>
  <c r="H1237" i="18"/>
  <c r="I1236" i="18"/>
  <c r="H1236" i="18"/>
  <c r="I1235" i="18"/>
  <c r="H1235" i="18"/>
  <c r="I1234" i="18"/>
  <c r="H1234" i="18"/>
  <c r="I1233" i="18"/>
  <c r="H1233" i="18"/>
  <c r="I1232" i="18"/>
  <c r="H1232" i="18"/>
  <c r="I1231" i="18"/>
  <c r="H1231" i="18"/>
  <c r="I1230" i="18"/>
  <c r="H1230" i="18"/>
  <c r="I1229" i="18"/>
  <c r="H1229" i="18"/>
  <c r="I1228" i="18"/>
  <c r="H1228" i="18"/>
  <c r="I1227" i="18"/>
  <c r="H1227" i="18"/>
  <c r="I1226" i="18"/>
  <c r="H1226" i="18"/>
  <c r="I1225" i="18"/>
  <c r="H1225" i="18"/>
  <c r="I1224" i="18"/>
  <c r="H1224" i="18"/>
  <c r="I1223" i="18"/>
  <c r="H1223" i="18"/>
  <c r="I1222" i="18"/>
  <c r="H1222" i="18"/>
  <c r="I1221" i="18"/>
  <c r="H1221" i="18"/>
  <c r="I1220" i="18"/>
  <c r="H1220" i="18"/>
  <c r="I1219" i="18"/>
  <c r="H1219" i="18"/>
  <c r="I1218" i="18"/>
  <c r="H1218" i="18"/>
  <c r="I1217" i="18"/>
  <c r="H1217" i="18"/>
  <c r="I1216" i="18"/>
  <c r="H1216" i="18"/>
  <c r="I1215" i="18"/>
  <c r="H1215" i="18"/>
  <c r="I1214" i="18"/>
  <c r="H1214" i="18"/>
  <c r="I1213" i="18"/>
  <c r="H1213" i="18"/>
  <c r="I1212" i="18"/>
  <c r="H1212" i="18"/>
  <c r="I1211" i="18"/>
  <c r="H1211" i="18"/>
  <c r="I1210" i="18"/>
  <c r="H1210" i="18"/>
  <c r="I1209" i="18"/>
  <c r="H1209" i="18"/>
  <c r="I1208" i="18"/>
  <c r="H1208" i="18"/>
  <c r="I1207" i="18"/>
  <c r="H1207" i="18"/>
  <c r="I1206" i="18"/>
  <c r="H1206" i="18"/>
  <c r="I1205" i="18"/>
  <c r="H1205" i="18"/>
  <c r="I1204" i="18"/>
  <c r="H1204" i="18"/>
  <c r="I1203" i="18"/>
  <c r="H1203" i="18"/>
  <c r="I1202" i="18"/>
  <c r="H1202" i="18"/>
  <c r="I1201" i="18"/>
  <c r="H1201" i="18"/>
  <c r="I1200" i="18"/>
  <c r="H1200" i="18"/>
  <c r="I1199" i="18"/>
  <c r="H1199" i="18"/>
  <c r="I1198" i="18"/>
  <c r="H1198" i="18"/>
  <c r="I1197" i="18"/>
  <c r="H1197" i="18"/>
  <c r="I1196" i="18"/>
  <c r="H1196" i="18"/>
  <c r="I1195" i="18"/>
  <c r="H1195" i="18"/>
  <c r="I1194" i="18"/>
  <c r="H1194" i="18"/>
  <c r="I1193" i="18"/>
  <c r="H1193" i="18"/>
  <c r="I1192" i="18"/>
  <c r="H1192" i="18"/>
  <c r="I1191" i="18"/>
  <c r="H1191" i="18"/>
  <c r="I1190" i="18"/>
  <c r="H1190" i="18"/>
  <c r="I1189" i="18"/>
  <c r="H1189" i="18"/>
  <c r="I1188" i="18"/>
  <c r="H1188" i="18"/>
  <c r="I1187" i="18"/>
  <c r="H1187" i="18"/>
  <c r="I1186" i="18"/>
  <c r="H1186" i="18"/>
  <c r="I1185" i="18"/>
  <c r="H1185" i="18"/>
  <c r="I1184" i="18"/>
  <c r="H1184" i="18"/>
  <c r="I1183" i="18"/>
  <c r="H1183" i="18"/>
  <c r="I1182" i="18"/>
  <c r="H1182" i="18"/>
  <c r="I1181" i="18"/>
  <c r="H1181" i="18"/>
  <c r="I1180" i="18"/>
  <c r="H1180" i="18"/>
  <c r="I1179" i="18"/>
  <c r="H1179" i="18"/>
  <c r="I1178" i="18"/>
  <c r="H1178" i="18"/>
  <c r="I1177" i="18"/>
  <c r="H1177" i="18"/>
  <c r="I1176" i="18"/>
  <c r="H1176" i="18"/>
  <c r="I1175" i="18"/>
  <c r="H1175" i="18"/>
  <c r="I1174" i="18"/>
  <c r="H1174" i="18"/>
  <c r="I1173" i="18"/>
  <c r="H1173" i="18"/>
  <c r="I1172" i="18"/>
  <c r="H1172" i="18"/>
  <c r="I1171" i="18"/>
  <c r="H1171" i="18"/>
  <c r="I1170" i="18"/>
  <c r="H1170" i="18"/>
  <c r="I1169" i="18"/>
  <c r="H1169" i="18"/>
  <c r="I1168" i="18"/>
  <c r="H1168" i="18"/>
  <c r="I1167" i="18"/>
  <c r="H1167" i="18"/>
  <c r="I1166" i="18"/>
  <c r="H1166" i="18"/>
  <c r="I1165" i="18"/>
  <c r="H1165" i="18"/>
  <c r="I1164" i="18"/>
  <c r="H1164" i="18"/>
  <c r="I1163" i="18"/>
  <c r="H1163" i="18"/>
  <c r="I1162" i="18"/>
  <c r="H1162" i="18"/>
  <c r="I1161" i="18"/>
  <c r="H1161" i="18"/>
  <c r="I1160" i="18"/>
  <c r="H1160" i="18"/>
  <c r="I1159" i="18"/>
  <c r="H1159" i="18"/>
  <c r="I1158" i="18"/>
  <c r="H1158" i="18"/>
  <c r="I1157" i="18"/>
  <c r="H1157" i="18"/>
  <c r="I1156" i="18"/>
  <c r="H1156" i="18"/>
  <c r="I1155" i="18"/>
  <c r="H1155" i="18"/>
  <c r="I1154" i="18"/>
  <c r="H1154" i="18"/>
  <c r="I1153" i="18"/>
  <c r="H1153" i="18"/>
  <c r="I1152" i="18"/>
  <c r="H1152" i="18"/>
  <c r="I1151" i="18"/>
  <c r="H1151" i="18"/>
  <c r="I1150" i="18"/>
  <c r="H1150" i="18"/>
  <c r="I1149" i="18"/>
  <c r="H1149" i="18"/>
  <c r="I1148" i="18"/>
  <c r="H1148" i="18"/>
  <c r="I1147" i="18"/>
  <c r="H1147" i="18"/>
  <c r="I1146" i="18"/>
  <c r="H1146" i="18"/>
  <c r="I1145" i="18"/>
  <c r="H1145" i="18"/>
  <c r="I1144" i="18"/>
  <c r="H1144" i="18"/>
  <c r="I1143" i="18"/>
  <c r="H1143" i="18"/>
  <c r="I1142" i="18"/>
  <c r="H1142" i="18"/>
  <c r="I1141" i="18"/>
  <c r="H1141" i="18"/>
  <c r="I1140" i="18"/>
  <c r="H1140" i="18"/>
  <c r="I1139" i="18"/>
  <c r="H1139" i="18"/>
  <c r="I1138" i="18"/>
  <c r="H1138" i="18"/>
  <c r="I1137" i="18"/>
  <c r="H1137" i="18"/>
  <c r="I1136" i="18"/>
  <c r="H1136" i="18"/>
  <c r="I1135" i="18"/>
  <c r="H1135" i="18"/>
  <c r="I1134" i="18"/>
  <c r="H1134" i="18"/>
  <c r="I1133" i="18"/>
  <c r="H1133" i="18"/>
  <c r="I1132" i="18"/>
  <c r="H1132" i="18"/>
  <c r="I1131" i="18"/>
  <c r="H1131" i="18"/>
  <c r="I1130" i="18"/>
  <c r="H1130" i="18"/>
  <c r="I1129" i="18"/>
  <c r="H1129" i="18"/>
  <c r="I1128" i="18"/>
  <c r="H1128" i="18"/>
  <c r="I1127" i="18"/>
  <c r="H1127" i="18"/>
  <c r="I1126" i="18"/>
  <c r="H1126" i="18"/>
  <c r="I1125" i="18"/>
  <c r="H1125" i="18"/>
  <c r="I1124" i="18"/>
  <c r="H1124" i="18"/>
  <c r="I1123" i="18"/>
  <c r="H1123" i="18"/>
  <c r="I1122" i="18"/>
  <c r="H1122" i="18"/>
  <c r="I1121" i="18"/>
  <c r="H1121" i="18"/>
  <c r="I1120" i="18"/>
  <c r="H1120" i="18"/>
  <c r="I1119" i="18"/>
  <c r="H1119" i="18"/>
  <c r="I1118" i="18"/>
  <c r="H1118" i="18"/>
  <c r="I1117" i="18"/>
  <c r="H1117" i="18"/>
  <c r="I1116" i="18"/>
  <c r="H1116" i="18"/>
  <c r="I1115" i="18"/>
  <c r="H1115" i="18"/>
  <c r="I1114" i="18"/>
  <c r="H1114" i="18"/>
  <c r="I1113" i="18"/>
  <c r="H1113" i="18"/>
  <c r="I1112" i="18"/>
  <c r="H1112" i="18"/>
  <c r="I1111" i="18"/>
  <c r="H1111" i="18"/>
  <c r="I1110" i="18"/>
  <c r="H1110" i="18"/>
  <c r="I1109" i="18"/>
  <c r="H1109" i="18"/>
  <c r="I1108" i="18"/>
  <c r="H1108" i="18"/>
  <c r="I1107" i="18"/>
  <c r="H1107" i="18"/>
  <c r="I1106" i="18"/>
  <c r="H1106" i="18"/>
  <c r="I1105" i="18"/>
  <c r="H1105" i="18"/>
  <c r="I1104" i="18"/>
  <c r="H1104" i="18"/>
  <c r="I1103" i="18"/>
  <c r="H1103" i="18"/>
  <c r="I1102" i="18"/>
  <c r="H1102" i="18"/>
  <c r="I1101" i="18"/>
  <c r="H1101" i="18"/>
  <c r="I1100" i="18"/>
  <c r="H1100" i="18"/>
  <c r="I1099" i="18"/>
  <c r="H1099" i="18"/>
  <c r="I1098" i="18"/>
  <c r="H1098" i="18"/>
  <c r="I1097" i="18"/>
  <c r="H1097" i="18"/>
  <c r="I1096" i="18"/>
  <c r="H1096" i="18"/>
  <c r="I1095" i="18"/>
  <c r="H1095" i="18"/>
  <c r="I1094" i="18"/>
  <c r="H1094" i="18"/>
  <c r="I1093" i="18"/>
  <c r="H1093" i="18"/>
  <c r="I1092" i="18"/>
  <c r="H1092" i="18"/>
  <c r="I1091" i="18"/>
  <c r="H1091" i="18"/>
  <c r="I1090" i="18"/>
  <c r="H1090" i="18"/>
  <c r="I1089" i="18"/>
  <c r="H1089" i="18"/>
  <c r="I1088" i="18"/>
  <c r="H1088" i="18"/>
  <c r="I1087" i="18"/>
  <c r="H1087" i="18"/>
  <c r="I1086" i="18"/>
  <c r="H1086" i="18"/>
  <c r="I1085" i="18"/>
  <c r="H1085" i="18"/>
  <c r="I1084" i="18"/>
  <c r="H1084" i="18"/>
  <c r="I1083" i="18"/>
  <c r="H1083" i="18"/>
  <c r="I1082" i="18"/>
  <c r="H1082" i="18"/>
  <c r="I1081" i="18"/>
  <c r="H1081" i="18"/>
  <c r="I1080" i="18"/>
  <c r="H1080" i="18"/>
  <c r="I1079" i="18"/>
  <c r="H1079" i="18"/>
  <c r="I1078" i="18"/>
  <c r="H1078" i="18"/>
  <c r="I1077" i="18"/>
  <c r="H1077" i="18"/>
  <c r="I1076" i="18"/>
  <c r="H1076" i="18"/>
  <c r="I1075" i="18"/>
  <c r="H1075" i="18"/>
  <c r="I1074" i="18"/>
  <c r="H1074" i="18"/>
  <c r="I1073" i="18"/>
  <c r="H1073" i="18"/>
  <c r="I1072" i="18"/>
  <c r="H1072" i="18"/>
  <c r="I1071" i="18"/>
  <c r="H1071" i="18"/>
  <c r="I1070" i="18"/>
  <c r="H1070" i="18"/>
  <c r="I1069" i="18"/>
  <c r="H1069" i="18"/>
  <c r="I1068" i="18"/>
  <c r="H1068" i="18"/>
  <c r="I1067" i="18"/>
  <c r="H1067" i="18"/>
  <c r="I1066" i="18"/>
  <c r="H1066" i="18"/>
  <c r="I1065" i="18"/>
  <c r="H1065" i="18"/>
  <c r="I1064" i="18"/>
  <c r="H1064" i="18"/>
  <c r="I1063" i="18"/>
  <c r="H1063" i="18"/>
  <c r="I1062" i="18"/>
  <c r="H1062" i="18"/>
  <c r="I1061" i="18"/>
  <c r="H1061" i="18"/>
  <c r="I1060" i="18"/>
  <c r="H1060" i="18"/>
  <c r="I1059" i="18"/>
  <c r="H1059" i="18"/>
  <c r="I1058" i="18"/>
  <c r="H1058" i="18"/>
  <c r="I1057" i="18"/>
  <c r="H1057" i="18"/>
  <c r="I1056" i="18"/>
  <c r="H1056" i="18"/>
  <c r="I1055" i="18"/>
  <c r="H1055" i="18"/>
  <c r="I1054" i="18"/>
  <c r="H1054" i="18"/>
  <c r="I1053" i="18"/>
  <c r="H1053" i="18"/>
  <c r="I1052" i="18"/>
  <c r="H1052" i="18"/>
  <c r="I1051" i="18"/>
  <c r="H1051" i="18"/>
  <c r="I1050" i="18"/>
  <c r="H1050" i="18"/>
  <c r="I1049" i="18"/>
  <c r="H1049" i="18"/>
  <c r="I1048" i="18"/>
  <c r="H1048" i="18"/>
  <c r="I1047" i="18"/>
  <c r="H1047" i="18"/>
  <c r="I1046" i="18"/>
  <c r="H1046" i="18"/>
  <c r="I1045" i="18"/>
  <c r="H1045" i="18"/>
  <c r="I1044" i="18"/>
  <c r="H1044" i="18"/>
  <c r="I1043" i="18"/>
  <c r="H1043" i="18"/>
  <c r="I1042" i="18"/>
  <c r="H1042" i="18"/>
  <c r="I1041" i="18"/>
  <c r="H1041" i="18"/>
  <c r="I1040" i="18"/>
  <c r="H1040" i="18"/>
  <c r="I1039" i="18"/>
  <c r="H1039" i="18"/>
  <c r="I1038" i="18"/>
  <c r="H1038" i="18"/>
  <c r="I1037" i="18"/>
  <c r="H1037" i="18"/>
  <c r="I1036" i="18"/>
  <c r="H1036" i="18"/>
  <c r="I1035" i="18"/>
  <c r="H1035" i="18"/>
  <c r="I1034" i="18"/>
  <c r="H1034" i="18"/>
  <c r="I1033" i="18"/>
  <c r="H1033" i="18"/>
  <c r="I1032" i="18"/>
  <c r="H1032" i="18"/>
  <c r="I1031" i="18"/>
  <c r="H1031" i="18"/>
  <c r="I1030" i="18"/>
  <c r="H1030" i="18"/>
  <c r="I1029" i="18"/>
  <c r="H1029" i="18"/>
  <c r="I1028" i="18"/>
  <c r="H1028" i="18"/>
  <c r="I1027" i="18"/>
  <c r="H1027" i="18"/>
  <c r="I1026" i="18"/>
  <c r="H1026" i="18"/>
  <c r="I1025" i="18"/>
  <c r="H1025" i="18"/>
  <c r="I1024" i="18"/>
  <c r="H1024" i="18"/>
  <c r="I1023" i="18"/>
  <c r="H1023" i="18"/>
  <c r="I1022" i="18"/>
  <c r="H1022" i="18"/>
  <c r="I1021" i="18"/>
  <c r="H1021" i="18"/>
  <c r="I1020" i="18"/>
  <c r="H1020" i="18"/>
  <c r="I1019" i="18"/>
  <c r="H1019" i="18"/>
  <c r="I1018" i="18"/>
  <c r="H1018" i="18"/>
  <c r="I1017" i="18"/>
  <c r="H1017" i="18"/>
  <c r="I1016" i="18"/>
  <c r="H1016" i="18"/>
  <c r="I1015" i="18"/>
  <c r="H1015" i="18"/>
  <c r="I1014" i="18"/>
  <c r="H1014" i="18"/>
  <c r="I1013" i="18"/>
  <c r="H1013" i="18"/>
  <c r="I1012" i="18"/>
  <c r="H1012" i="18"/>
  <c r="I1011" i="18"/>
  <c r="H1011" i="18"/>
  <c r="I1010" i="18"/>
  <c r="H1010" i="18"/>
  <c r="I1009" i="18"/>
  <c r="H1009" i="18"/>
  <c r="I1008" i="18"/>
  <c r="H1008" i="18"/>
  <c r="I1007" i="18"/>
  <c r="H1007" i="18"/>
  <c r="I1006" i="18"/>
  <c r="H1006" i="18"/>
  <c r="I1005" i="18"/>
  <c r="H1005" i="18"/>
  <c r="I1004" i="18"/>
  <c r="H1004" i="18"/>
  <c r="I1003" i="18"/>
  <c r="H1003" i="18"/>
  <c r="I1002" i="18"/>
  <c r="H1002" i="18"/>
  <c r="I1001" i="18"/>
  <c r="H1001" i="18"/>
  <c r="I1000" i="18"/>
  <c r="H1000" i="18"/>
  <c r="I999" i="18"/>
  <c r="H999" i="18"/>
  <c r="I998" i="18"/>
  <c r="H998" i="18"/>
  <c r="I997" i="18"/>
  <c r="H997" i="18"/>
  <c r="I996" i="18"/>
  <c r="H996" i="18"/>
  <c r="I995" i="18"/>
  <c r="H995" i="18"/>
  <c r="I994" i="18"/>
  <c r="H994" i="18"/>
  <c r="I993" i="18"/>
  <c r="H993" i="18"/>
  <c r="I992" i="18"/>
  <c r="H992" i="18"/>
  <c r="I991" i="18"/>
  <c r="H991" i="18"/>
  <c r="I990" i="18"/>
  <c r="H990" i="18"/>
  <c r="I989" i="18"/>
  <c r="H989" i="18"/>
  <c r="I988" i="18"/>
  <c r="H988" i="18"/>
  <c r="I987" i="18"/>
  <c r="H987" i="18"/>
  <c r="I986" i="18"/>
  <c r="H986" i="18"/>
  <c r="I985" i="18"/>
  <c r="H985" i="18"/>
  <c r="I984" i="18"/>
  <c r="H984" i="18"/>
  <c r="I983" i="18"/>
  <c r="H983" i="18"/>
  <c r="I982" i="18"/>
  <c r="H982" i="18"/>
  <c r="I981" i="18"/>
  <c r="H981" i="18"/>
  <c r="I980" i="18"/>
  <c r="H980" i="18"/>
  <c r="I979" i="18"/>
  <c r="H979" i="18"/>
  <c r="I978" i="18"/>
  <c r="H978" i="18"/>
  <c r="I977" i="18"/>
  <c r="H977" i="18"/>
  <c r="I976" i="18"/>
  <c r="H976" i="18"/>
  <c r="I975" i="18"/>
  <c r="H975" i="18"/>
  <c r="I974" i="18"/>
  <c r="H974" i="18"/>
  <c r="I973" i="18"/>
  <c r="H973" i="18"/>
  <c r="I972" i="18"/>
  <c r="H972" i="18"/>
  <c r="I971" i="18"/>
  <c r="H971" i="18"/>
  <c r="I970" i="18"/>
  <c r="H970" i="18"/>
  <c r="I969" i="18"/>
  <c r="H969" i="18"/>
  <c r="I968" i="18"/>
  <c r="H968" i="18"/>
  <c r="I967" i="18"/>
  <c r="H967" i="18"/>
  <c r="I966" i="18"/>
  <c r="H966" i="18"/>
  <c r="I965" i="18"/>
  <c r="H965" i="18"/>
  <c r="I964" i="18"/>
  <c r="H964" i="18"/>
  <c r="I963" i="18"/>
  <c r="H963" i="18"/>
  <c r="I962" i="18"/>
  <c r="H962" i="18"/>
  <c r="I961" i="18"/>
  <c r="H961" i="18"/>
  <c r="I960" i="18"/>
  <c r="H960" i="18"/>
  <c r="I959" i="18"/>
  <c r="H959" i="18"/>
  <c r="I958" i="18"/>
  <c r="H958" i="18"/>
  <c r="I957" i="18"/>
  <c r="H957" i="18"/>
  <c r="I956" i="18"/>
  <c r="H956" i="18"/>
  <c r="I955" i="18"/>
  <c r="H955" i="18"/>
  <c r="I954" i="18"/>
  <c r="H954" i="18"/>
  <c r="I953" i="18"/>
  <c r="H953" i="18"/>
  <c r="I952" i="18"/>
  <c r="H952" i="18"/>
  <c r="I951" i="18"/>
  <c r="H951" i="18"/>
  <c r="I950" i="18"/>
  <c r="H950" i="18"/>
  <c r="I949" i="18"/>
  <c r="H949" i="18"/>
  <c r="I948" i="18"/>
  <c r="H948" i="18"/>
  <c r="I947" i="18"/>
  <c r="H947" i="18"/>
  <c r="I946" i="18"/>
  <c r="H946" i="18"/>
  <c r="I945" i="18"/>
  <c r="H945" i="18"/>
  <c r="I944" i="18"/>
  <c r="H944" i="18"/>
  <c r="I943" i="18"/>
  <c r="H943" i="18"/>
  <c r="I942" i="18"/>
  <c r="H942" i="18"/>
  <c r="I941" i="18"/>
  <c r="H941" i="18"/>
  <c r="I940" i="18"/>
  <c r="H940" i="18"/>
  <c r="I939" i="18"/>
  <c r="H939" i="18"/>
  <c r="I938" i="18"/>
  <c r="H938" i="18"/>
  <c r="I937" i="18"/>
  <c r="H937" i="18"/>
  <c r="I936" i="18"/>
  <c r="H936" i="18"/>
  <c r="I935" i="18"/>
  <c r="H935" i="18"/>
  <c r="I934" i="18"/>
  <c r="H934" i="18"/>
  <c r="I933" i="18"/>
  <c r="H933" i="18"/>
  <c r="I932" i="18"/>
  <c r="H932" i="18"/>
  <c r="I931" i="18"/>
  <c r="H931" i="18"/>
  <c r="I930" i="18"/>
  <c r="H930" i="18"/>
  <c r="I929" i="18"/>
  <c r="H929" i="18"/>
  <c r="I928" i="18"/>
  <c r="H928" i="18"/>
  <c r="I927" i="18"/>
  <c r="H927" i="18"/>
  <c r="I926" i="18"/>
  <c r="H926" i="18"/>
  <c r="I925" i="18"/>
  <c r="H925" i="18"/>
  <c r="I924" i="18"/>
  <c r="H924" i="18"/>
  <c r="I923" i="18"/>
  <c r="H923" i="18"/>
  <c r="I922" i="18"/>
  <c r="H922" i="18"/>
  <c r="I921" i="18"/>
  <c r="H921" i="18"/>
  <c r="I920" i="18"/>
  <c r="H920" i="18"/>
  <c r="I919" i="18"/>
  <c r="H919" i="18"/>
  <c r="I918" i="18"/>
  <c r="H918" i="18"/>
  <c r="I917" i="18"/>
  <c r="H917" i="18"/>
  <c r="I916" i="18"/>
  <c r="H916" i="18"/>
  <c r="I915" i="18"/>
  <c r="H915" i="18"/>
  <c r="I914" i="18"/>
  <c r="H914" i="18"/>
  <c r="I913" i="18"/>
  <c r="H913" i="18"/>
  <c r="I912" i="18"/>
  <c r="H912" i="18"/>
  <c r="I911" i="18"/>
  <c r="H911" i="18"/>
  <c r="I910" i="18"/>
  <c r="H910" i="18"/>
  <c r="I909" i="18"/>
  <c r="H909" i="18"/>
  <c r="I908" i="18"/>
  <c r="H908" i="18"/>
  <c r="I907" i="18"/>
  <c r="H907" i="18"/>
  <c r="I906" i="18"/>
  <c r="H906" i="18"/>
  <c r="I905" i="18"/>
  <c r="H905" i="18"/>
  <c r="I904" i="18"/>
  <c r="H904" i="18"/>
  <c r="I903" i="18"/>
  <c r="H903" i="18"/>
  <c r="I902" i="18"/>
  <c r="H902" i="18"/>
  <c r="I901" i="18"/>
  <c r="H901" i="18"/>
  <c r="I900" i="18"/>
  <c r="H900" i="18"/>
  <c r="I899" i="18"/>
  <c r="H899" i="18"/>
  <c r="I898" i="18"/>
  <c r="H898" i="18"/>
  <c r="I897" i="18"/>
  <c r="H897" i="18"/>
  <c r="I896" i="18"/>
  <c r="H896" i="18"/>
  <c r="I895" i="18"/>
  <c r="H895" i="18"/>
  <c r="I894" i="18"/>
  <c r="H894" i="18"/>
  <c r="I893" i="18"/>
  <c r="H893" i="18"/>
  <c r="I892" i="18"/>
  <c r="H892" i="18"/>
  <c r="I891" i="18"/>
  <c r="H891" i="18"/>
  <c r="I890" i="18"/>
  <c r="H890" i="18"/>
  <c r="I889" i="18"/>
  <c r="H889" i="18"/>
  <c r="I888" i="18"/>
  <c r="H888" i="18"/>
  <c r="I887" i="18"/>
  <c r="H887" i="18"/>
  <c r="I886" i="18"/>
  <c r="H886" i="18"/>
  <c r="I885" i="18"/>
  <c r="H885" i="18"/>
  <c r="I884" i="18"/>
  <c r="H884" i="18"/>
  <c r="I883" i="18"/>
  <c r="H883" i="18"/>
  <c r="I882" i="18"/>
  <c r="H882" i="18"/>
  <c r="I881" i="18"/>
  <c r="H881" i="18"/>
  <c r="I880" i="18"/>
  <c r="H880" i="18"/>
  <c r="I879" i="18"/>
  <c r="H879" i="18"/>
  <c r="I878" i="18"/>
  <c r="H878" i="18"/>
  <c r="I877" i="18"/>
  <c r="H877" i="18"/>
  <c r="I876" i="18"/>
  <c r="H876" i="18"/>
  <c r="I875" i="18"/>
  <c r="H875" i="18"/>
  <c r="I874" i="18"/>
  <c r="H874" i="18"/>
  <c r="I873" i="18"/>
  <c r="H873" i="18"/>
  <c r="I872" i="18"/>
  <c r="H872" i="18"/>
  <c r="I871" i="18"/>
  <c r="H871" i="18"/>
  <c r="I870" i="18"/>
  <c r="H870" i="18"/>
  <c r="I869" i="18"/>
  <c r="H869" i="18"/>
  <c r="I868" i="18"/>
  <c r="H868" i="18"/>
  <c r="I867" i="18"/>
  <c r="H867" i="18"/>
  <c r="I866" i="18"/>
  <c r="H866" i="18"/>
  <c r="I865" i="18"/>
  <c r="H865" i="18"/>
  <c r="I864" i="18"/>
  <c r="H864" i="18"/>
  <c r="I863" i="18"/>
  <c r="H863" i="18"/>
  <c r="I862" i="18"/>
  <c r="H862" i="18"/>
  <c r="I861" i="18"/>
  <c r="H861" i="18"/>
  <c r="I860" i="18"/>
  <c r="H860" i="18"/>
  <c r="I859" i="18"/>
  <c r="H859" i="18"/>
  <c r="I858" i="18"/>
  <c r="H858" i="18"/>
  <c r="I857" i="18"/>
  <c r="H857" i="18"/>
  <c r="I856" i="18"/>
  <c r="H856" i="18"/>
  <c r="I855" i="18"/>
  <c r="H855" i="18"/>
  <c r="I854" i="18"/>
  <c r="H854" i="18"/>
  <c r="I853" i="18"/>
  <c r="H853" i="18"/>
  <c r="I852" i="18"/>
  <c r="H852" i="18"/>
  <c r="I851" i="18"/>
  <c r="H851" i="18"/>
  <c r="I850" i="18"/>
  <c r="H850" i="18"/>
  <c r="I849" i="18"/>
  <c r="H849" i="18"/>
  <c r="I848" i="18"/>
  <c r="H848" i="18"/>
  <c r="I847" i="18"/>
  <c r="H847" i="18"/>
  <c r="I846" i="18"/>
  <c r="H846" i="18"/>
  <c r="I845" i="18"/>
  <c r="H845" i="18"/>
  <c r="I844" i="18"/>
  <c r="H844" i="18"/>
  <c r="I843" i="18"/>
  <c r="H843" i="18"/>
  <c r="I842" i="18"/>
  <c r="H842" i="18"/>
  <c r="I841" i="18"/>
  <c r="H841" i="18"/>
  <c r="I840" i="18"/>
  <c r="H840" i="18"/>
  <c r="I839" i="18"/>
  <c r="H839" i="18"/>
  <c r="I838" i="18"/>
  <c r="H838" i="18"/>
  <c r="I837" i="18"/>
  <c r="H837" i="18"/>
  <c r="I836" i="18"/>
  <c r="H836" i="18"/>
  <c r="I835" i="18"/>
  <c r="H835" i="18"/>
  <c r="I834" i="18"/>
  <c r="H834" i="18"/>
  <c r="I833" i="18"/>
  <c r="H833" i="18"/>
  <c r="I832" i="18"/>
  <c r="H832" i="18"/>
  <c r="I831" i="18"/>
  <c r="H831" i="18"/>
  <c r="I830" i="18"/>
  <c r="H830" i="18"/>
  <c r="I829" i="18"/>
  <c r="H829" i="18"/>
  <c r="I828" i="18"/>
  <c r="H828" i="18"/>
  <c r="I827" i="18"/>
  <c r="H827" i="18"/>
  <c r="I826" i="18"/>
  <c r="H826" i="18"/>
  <c r="I825" i="18"/>
  <c r="H825" i="18"/>
  <c r="I824" i="18"/>
  <c r="H824" i="18"/>
  <c r="I823" i="18"/>
  <c r="H823" i="18"/>
  <c r="I822" i="18"/>
  <c r="H822" i="18"/>
  <c r="I821" i="18"/>
  <c r="H821" i="18"/>
  <c r="I820" i="18"/>
  <c r="H820" i="18"/>
  <c r="I819" i="18"/>
  <c r="H819" i="18"/>
  <c r="I818" i="18"/>
  <c r="H818" i="18"/>
  <c r="I817" i="18"/>
  <c r="H817" i="18"/>
  <c r="I816" i="18"/>
  <c r="H816" i="18"/>
  <c r="I815" i="18"/>
  <c r="H815" i="18"/>
  <c r="I814" i="18"/>
  <c r="H814" i="18"/>
  <c r="I813" i="18"/>
  <c r="H813" i="18"/>
  <c r="I812" i="18"/>
  <c r="H812" i="18"/>
  <c r="I811" i="18"/>
  <c r="H811" i="18"/>
  <c r="I810" i="18"/>
  <c r="H810" i="18"/>
  <c r="I809" i="18"/>
  <c r="H809" i="18"/>
  <c r="I808" i="18"/>
  <c r="H808" i="18"/>
  <c r="I807" i="18"/>
  <c r="H807" i="18"/>
  <c r="I806" i="18"/>
  <c r="H806" i="18"/>
  <c r="I805" i="18"/>
  <c r="H805" i="18"/>
  <c r="I804" i="18"/>
  <c r="H804" i="18"/>
  <c r="I803" i="18"/>
  <c r="H803" i="18"/>
  <c r="I802" i="18"/>
  <c r="H802" i="18"/>
  <c r="I801" i="18"/>
  <c r="H801" i="18"/>
  <c r="I800" i="18"/>
  <c r="H800" i="18"/>
  <c r="I799" i="18"/>
  <c r="H799" i="18"/>
  <c r="I798" i="18"/>
  <c r="H798" i="18"/>
  <c r="I797" i="18"/>
  <c r="H797" i="18"/>
  <c r="I796" i="18"/>
  <c r="H796" i="18"/>
  <c r="I795" i="18"/>
  <c r="H795" i="18"/>
  <c r="I794" i="18"/>
  <c r="H794" i="18"/>
  <c r="I793" i="18"/>
  <c r="H793" i="18"/>
  <c r="I792" i="18"/>
  <c r="H792" i="18"/>
  <c r="I791" i="18"/>
  <c r="H791" i="18"/>
  <c r="I790" i="18"/>
  <c r="H790" i="18"/>
  <c r="I789" i="18"/>
  <c r="H789" i="18"/>
  <c r="I788" i="18"/>
  <c r="H788" i="18"/>
  <c r="I787" i="18"/>
  <c r="H787" i="18"/>
  <c r="I786" i="18"/>
  <c r="H786" i="18"/>
  <c r="I785" i="18"/>
  <c r="H785" i="18"/>
  <c r="I784" i="18"/>
  <c r="H784" i="18"/>
  <c r="I783" i="18"/>
  <c r="H783" i="18"/>
  <c r="I782" i="18"/>
  <c r="H782" i="18"/>
  <c r="I781" i="18"/>
  <c r="H781" i="18"/>
  <c r="I780" i="18"/>
  <c r="H780" i="18"/>
  <c r="I779" i="18"/>
  <c r="H779" i="18"/>
  <c r="I778" i="18"/>
  <c r="H778" i="18"/>
  <c r="I777" i="18"/>
  <c r="H777" i="18"/>
  <c r="I776" i="18"/>
  <c r="H776" i="18"/>
  <c r="I775" i="18"/>
  <c r="H775" i="18"/>
  <c r="I774" i="18"/>
  <c r="H774" i="18"/>
  <c r="I773" i="18"/>
  <c r="H773" i="18"/>
  <c r="I772" i="18"/>
  <c r="H772" i="18"/>
  <c r="I771" i="18"/>
  <c r="H771" i="18"/>
  <c r="I770" i="18"/>
  <c r="H770" i="18"/>
  <c r="I769" i="18"/>
  <c r="H769" i="18"/>
  <c r="I768" i="18"/>
  <c r="H768" i="18"/>
  <c r="I767" i="18"/>
  <c r="H767" i="18"/>
  <c r="I766" i="18"/>
  <c r="H766" i="18"/>
  <c r="I765" i="18"/>
  <c r="H765" i="18"/>
  <c r="I764" i="18"/>
  <c r="H764" i="18"/>
  <c r="I763" i="18"/>
  <c r="H763" i="18"/>
  <c r="I762" i="18"/>
  <c r="H762" i="18"/>
  <c r="I761" i="18"/>
  <c r="H761" i="18"/>
  <c r="I760" i="18"/>
  <c r="H760" i="18"/>
  <c r="I759" i="18"/>
  <c r="H759" i="18"/>
  <c r="I758" i="18"/>
  <c r="H758" i="18"/>
  <c r="I757" i="18"/>
  <c r="H757" i="18"/>
  <c r="I756" i="18"/>
  <c r="H756" i="18"/>
  <c r="I755" i="18"/>
  <c r="H755" i="18"/>
  <c r="I754" i="18"/>
  <c r="H754" i="18"/>
  <c r="I753" i="18"/>
  <c r="H753" i="18"/>
  <c r="I752" i="18"/>
  <c r="H752" i="18"/>
  <c r="I751" i="18"/>
  <c r="H751" i="18"/>
  <c r="I750" i="18"/>
  <c r="H750" i="18"/>
  <c r="I749" i="18"/>
  <c r="H749" i="18"/>
  <c r="I748" i="18"/>
  <c r="H748" i="18"/>
  <c r="I747" i="18"/>
  <c r="H747" i="18"/>
  <c r="I746" i="18"/>
  <c r="H746" i="18"/>
  <c r="I745" i="18"/>
  <c r="H745" i="18"/>
  <c r="I744" i="18"/>
  <c r="H744" i="18"/>
  <c r="I743" i="18"/>
  <c r="H743" i="18"/>
  <c r="I742" i="18"/>
  <c r="H742" i="18"/>
  <c r="I741" i="18"/>
  <c r="H741" i="18"/>
  <c r="I740" i="18"/>
  <c r="H740" i="18"/>
  <c r="I739" i="18"/>
  <c r="H739" i="18"/>
  <c r="I738" i="18"/>
  <c r="H738" i="18"/>
  <c r="I737" i="18"/>
  <c r="H737" i="18"/>
  <c r="I736" i="18"/>
  <c r="H736" i="18"/>
  <c r="I735" i="18"/>
  <c r="H735" i="18"/>
  <c r="I734" i="18"/>
  <c r="H734" i="18"/>
  <c r="I733" i="18"/>
  <c r="H733" i="18"/>
  <c r="I732" i="18"/>
  <c r="H732" i="18"/>
  <c r="I731" i="18"/>
  <c r="H731" i="18"/>
  <c r="I730" i="18"/>
  <c r="H730" i="18"/>
  <c r="I729" i="18"/>
  <c r="H729" i="18"/>
  <c r="I728" i="18"/>
  <c r="H728" i="18"/>
  <c r="I727" i="18"/>
  <c r="H727" i="18"/>
  <c r="I726" i="18"/>
  <c r="H726" i="18"/>
  <c r="I725" i="18"/>
  <c r="H725" i="18"/>
  <c r="I724" i="18"/>
  <c r="H724" i="18"/>
  <c r="I723" i="18"/>
  <c r="H723" i="18"/>
  <c r="I722" i="18"/>
  <c r="H722" i="18"/>
  <c r="I721" i="18"/>
  <c r="H721" i="18"/>
  <c r="I720" i="18"/>
  <c r="H720" i="18"/>
  <c r="I719" i="18"/>
  <c r="H719" i="18"/>
  <c r="I718" i="18"/>
  <c r="H718" i="18"/>
  <c r="I717" i="18"/>
  <c r="H717" i="18"/>
  <c r="I716" i="18"/>
  <c r="H716" i="18"/>
  <c r="I715" i="18"/>
  <c r="H715" i="18"/>
  <c r="I714" i="18"/>
  <c r="H714" i="18"/>
  <c r="I713" i="18"/>
  <c r="H713" i="18"/>
  <c r="I712" i="18"/>
  <c r="H712" i="18"/>
  <c r="I711" i="18"/>
  <c r="H711" i="18"/>
  <c r="I710" i="18"/>
  <c r="H710" i="18"/>
  <c r="I709" i="18"/>
  <c r="H709" i="18"/>
  <c r="I708" i="18"/>
  <c r="H708" i="18"/>
  <c r="I707" i="18"/>
  <c r="H707" i="18"/>
  <c r="I706" i="18"/>
  <c r="H706" i="18"/>
  <c r="I705" i="18"/>
  <c r="H705" i="18"/>
  <c r="I704" i="18"/>
  <c r="H704" i="18"/>
  <c r="I703" i="18"/>
  <c r="H703" i="18"/>
  <c r="I702" i="18"/>
  <c r="H702" i="18"/>
  <c r="I701" i="18"/>
  <c r="H701" i="18"/>
  <c r="I700" i="18"/>
  <c r="H700" i="18"/>
  <c r="I699" i="18"/>
  <c r="H699" i="18"/>
  <c r="I698" i="18"/>
  <c r="H698" i="18"/>
  <c r="I697" i="18"/>
  <c r="H697" i="18"/>
  <c r="I696" i="18"/>
  <c r="H696" i="18"/>
  <c r="I695" i="18"/>
  <c r="H695" i="18"/>
  <c r="I694" i="18"/>
  <c r="H694" i="18"/>
  <c r="I693" i="18"/>
  <c r="H693" i="18"/>
  <c r="I692" i="18"/>
  <c r="H692" i="18"/>
  <c r="I691" i="18"/>
  <c r="H691" i="18"/>
  <c r="I690" i="18"/>
  <c r="H690" i="18"/>
  <c r="I689" i="18"/>
  <c r="H689" i="18"/>
  <c r="I688" i="18"/>
  <c r="H688" i="18"/>
  <c r="I687" i="18"/>
  <c r="H687" i="18"/>
  <c r="I686" i="18"/>
  <c r="H686" i="18"/>
  <c r="I685" i="18"/>
  <c r="H685" i="18"/>
  <c r="I684" i="18"/>
  <c r="H684" i="18"/>
  <c r="I683" i="18"/>
  <c r="H683" i="18"/>
  <c r="I682" i="18"/>
  <c r="H682" i="18"/>
  <c r="I681" i="18"/>
  <c r="H681" i="18"/>
  <c r="I680" i="18"/>
  <c r="H680" i="18"/>
  <c r="I679" i="18"/>
  <c r="H679" i="18"/>
  <c r="I678" i="18"/>
  <c r="H678" i="18"/>
  <c r="I677" i="18"/>
  <c r="H677" i="18"/>
  <c r="I676" i="18"/>
  <c r="H676" i="18"/>
  <c r="I675" i="18"/>
  <c r="H675" i="18"/>
  <c r="I674" i="18"/>
  <c r="H674" i="18"/>
  <c r="I673" i="18"/>
  <c r="H673" i="18"/>
  <c r="I672" i="18"/>
  <c r="H672" i="18"/>
  <c r="I671" i="18"/>
  <c r="H671" i="18"/>
  <c r="I670" i="18"/>
  <c r="H670" i="18"/>
  <c r="I669" i="18"/>
  <c r="H669" i="18"/>
  <c r="I668" i="18"/>
  <c r="H668" i="18"/>
  <c r="I667" i="18"/>
  <c r="H667" i="18"/>
  <c r="I666" i="18"/>
  <c r="H666" i="18"/>
  <c r="I665" i="18"/>
  <c r="H665" i="18"/>
  <c r="I664" i="18"/>
  <c r="H664" i="18"/>
  <c r="I663" i="18"/>
  <c r="H663" i="18"/>
  <c r="I662" i="18"/>
  <c r="H662" i="18"/>
  <c r="I661" i="18"/>
  <c r="H661" i="18"/>
  <c r="I660" i="18"/>
  <c r="H660" i="18"/>
  <c r="I659" i="18"/>
  <c r="H659" i="18"/>
  <c r="I658" i="18"/>
  <c r="H658" i="18"/>
  <c r="I657" i="18"/>
  <c r="H657" i="18"/>
  <c r="I656" i="18"/>
  <c r="H656" i="18"/>
  <c r="I655" i="18"/>
  <c r="H655" i="18"/>
  <c r="I654" i="18"/>
  <c r="H654" i="18"/>
  <c r="I653" i="18"/>
  <c r="H653" i="18"/>
  <c r="I652" i="18"/>
  <c r="H652" i="18"/>
  <c r="I651" i="18"/>
  <c r="H651" i="18"/>
  <c r="I650" i="18"/>
  <c r="H650" i="18"/>
  <c r="I649" i="18"/>
  <c r="H649" i="18"/>
  <c r="I648" i="18"/>
  <c r="H648" i="18"/>
  <c r="I647" i="18"/>
  <c r="H647" i="18"/>
  <c r="I646" i="18"/>
  <c r="H646" i="18"/>
  <c r="I645" i="18"/>
  <c r="H645" i="18"/>
  <c r="I644" i="18"/>
  <c r="H644" i="18"/>
  <c r="I643" i="18"/>
  <c r="H643" i="18"/>
  <c r="I642" i="18"/>
  <c r="H642" i="18"/>
  <c r="I641" i="18"/>
  <c r="H641" i="18"/>
  <c r="I640" i="18"/>
  <c r="H640" i="18"/>
  <c r="I639" i="18"/>
  <c r="H639" i="18"/>
  <c r="I638" i="18"/>
  <c r="H638" i="18"/>
  <c r="I637" i="18"/>
  <c r="H637" i="18"/>
  <c r="I636" i="18"/>
  <c r="H636" i="18"/>
  <c r="I635" i="18"/>
  <c r="H635" i="18"/>
  <c r="I634" i="18"/>
  <c r="H634" i="18"/>
  <c r="I633" i="18"/>
  <c r="H633" i="18"/>
  <c r="I632" i="18"/>
  <c r="H632" i="18"/>
  <c r="I631" i="18"/>
  <c r="H631" i="18"/>
  <c r="I630" i="18"/>
  <c r="H630" i="18"/>
  <c r="I629" i="18"/>
  <c r="H629" i="18"/>
  <c r="I628" i="18"/>
  <c r="H628" i="18"/>
  <c r="I627" i="18"/>
  <c r="H627" i="18"/>
  <c r="I626" i="18"/>
  <c r="H626" i="18"/>
  <c r="I625" i="18"/>
  <c r="H625" i="18"/>
  <c r="I624" i="18"/>
  <c r="H624" i="18"/>
  <c r="I623" i="18"/>
  <c r="H623" i="18"/>
  <c r="I622" i="18"/>
  <c r="H622" i="18"/>
  <c r="I621" i="18"/>
  <c r="H621" i="18"/>
  <c r="I620" i="18"/>
  <c r="H620" i="18"/>
  <c r="I619" i="18"/>
  <c r="H619" i="18"/>
  <c r="I618" i="18"/>
  <c r="H618" i="18"/>
  <c r="I617" i="18"/>
  <c r="H617" i="18"/>
  <c r="I616" i="18"/>
  <c r="H616" i="18"/>
  <c r="I615" i="18"/>
  <c r="H615" i="18"/>
  <c r="I614" i="18"/>
  <c r="H614" i="18"/>
  <c r="I613" i="18"/>
  <c r="H613" i="18"/>
  <c r="I612" i="18"/>
  <c r="H612" i="18"/>
  <c r="I611" i="18"/>
  <c r="H611" i="18"/>
  <c r="I610" i="18"/>
  <c r="H610" i="18"/>
  <c r="I609" i="18"/>
  <c r="H609" i="18"/>
  <c r="I608" i="18"/>
  <c r="H608" i="18"/>
  <c r="I607" i="18"/>
  <c r="H607" i="18"/>
  <c r="I606" i="18"/>
  <c r="H606" i="18"/>
  <c r="I605" i="18"/>
  <c r="H605" i="18"/>
  <c r="I604" i="18"/>
  <c r="H604" i="18"/>
  <c r="I603" i="18"/>
  <c r="H603" i="18"/>
  <c r="I602" i="18"/>
  <c r="H602" i="18"/>
  <c r="I601" i="18"/>
  <c r="H601" i="18"/>
  <c r="I600" i="18"/>
  <c r="H600" i="18"/>
  <c r="I599" i="18"/>
  <c r="H599" i="18"/>
  <c r="I598" i="18"/>
  <c r="H598" i="18"/>
  <c r="I597" i="18"/>
  <c r="H597" i="18"/>
  <c r="I596" i="18"/>
  <c r="H596" i="18"/>
  <c r="I595" i="18"/>
  <c r="H595" i="18"/>
  <c r="I594" i="18"/>
  <c r="H594" i="18"/>
  <c r="I593" i="18"/>
  <c r="H593" i="18"/>
  <c r="I592" i="18"/>
  <c r="H592" i="18"/>
  <c r="I591" i="18"/>
  <c r="H591" i="18"/>
  <c r="I590" i="18"/>
  <c r="H590" i="18"/>
  <c r="I589" i="18"/>
  <c r="H589" i="18"/>
  <c r="I588" i="18"/>
  <c r="H588" i="18"/>
  <c r="I587" i="18"/>
  <c r="H587" i="18"/>
  <c r="I586" i="18"/>
  <c r="H586" i="18"/>
  <c r="I585" i="18"/>
  <c r="H585" i="18"/>
  <c r="I584" i="18"/>
  <c r="H584" i="18"/>
  <c r="I583" i="18"/>
  <c r="H583" i="18"/>
  <c r="I582" i="18"/>
  <c r="H582" i="18"/>
  <c r="I581" i="18"/>
  <c r="H581" i="18"/>
  <c r="I580" i="18"/>
  <c r="H580" i="18"/>
  <c r="I579" i="18"/>
  <c r="H579" i="18"/>
  <c r="I578" i="18"/>
  <c r="H578" i="18"/>
  <c r="I577" i="18"/>
  <c r="H577" i="18"/>
  <c r="I576" i="18"/>
  <c r="H576" i="18"/>
  <c r="I575" i="18"/>
  <c r="H575" i="18"/>
  <c r="I574" i="18"/>
  <c r="H574" i="18"/>
  <c r="I573" i="18"/>
  <c r="H573" i="18"/>
  <c r="I572" i="18"/>
  <c r="H572" i="18"/>
  <c r="I571" i="18"/>
  <c r="H571" i="18"/>
  <c r="I570" i="18"/>
  <c r="H570" i="18"/>
  <c r="I569" i="18"/>
  <c r="H569" i="18"/>
  <c r="I568" i="18"/>
  <c r="H568" i="18"/>
  <c r="I567" i="18"/>
  <c r="H567" i="18"/>
  <c r="I566" i="18"/>
  <c r="H566" i="18"/>
  <c r="I565" i="18"/>
  <c r="H565" i="18"/>
  <c r="I564" i="18"/>
  <c r="H564" i="18"/>
  <c r="I563" i="18"/>
  <c r="H563" i="18"/>
  <c r="I562" i="18"/>
  <c r="H562" i="18"/>
  <c r="I561" i="18"/>
  <c r="H561" i="18"/>
  <c r="I560" i="18"/>
  <c r="H560" i="18"/>
  <c r="I559" i="18"/>
  <c r="H559" i="18"/>
  <c r="I558" i="18"/>
  <c r="H558" i="18"/>
  <c r="I557" i="18"/>
  <c r="H557" i="18"/>
  <c r="I556" i="18"/>
  <c r="H556" i="18"/>
  <c r="I555" i="18"/>
  <c r="H555" i="18"/>
  <c r="I554" i="18"/>
  <c r="H554" i="18"/>
  <c r="I553" i="18"/>
  <c r="H553" i="18"/>
  <c r="I552" i="18"/>
  <c r="H552" i="18"/>
  <c r="I551" i="18"/>
  <c r="H551" i="18"/>
  <c r="I550" i="18"/>
  <c r="H550" i="18"/>
  <c r="I549" i="18"/>
  <c r="H549" i="18"/>
  <c r="I548" i="18"/>
  <c r="H548" i="18"/>
  <c r="I547" i="18"/>
  <c r="H547" i="18"/>
  <c r="I546" i="18"/>
  <c r="H546" i="18"/>
  <c r="I545" i="18"/>
  <c r="H545" i="18"/>
  <c r="I544" i="18"/>
  <c r="H544" i="18"/>
  <c r="I543" i="18"/>
  <c r="H543" i="18"/>
  <c r="I542" i="18"/>
  <c r="H542" i="18"/>
  <c r="I541" i="18"/>
  <c r="H541" i="18"/>
  <c r="I540" i="18"/>
  <c r="H540" i="18"/>
  <c r="I539" i="18"/>
  <c r="H539" i="18"/>
  <c r="I538" i="18"/>
  <c r="H538" i="18"/>
  <c r="I537" i="18"/>
  <c r="H537" i="18"/>
  <c r="I536" i="18"/>
  <c r="H536" i="18"/>
  <c r="I535" i="18"/>
  <c r="H535" i="18"/>
  <c r="I534" i="18"/>
  <c r="H534" i="18"/>
  <c r="I533" i="18"/>
  <c r="H533" i="18"/>
  <c r="I532" i="18"/>
  <c r="H532" i="18"/>
  <c r="I531" i="18"/>
  <c r="H531" i="18"/>
  <c r="I530" i="18"/>
  <c r="H530" i="18"/>
  <c r="I529" i="18"/>
  <c r="H529" i="18"/>
  <c r="I528" i="18"/>
  <c r="H528" i="18"/>
  <c r="I527" i="18"/>
  <c r="H527" i="18"/>
  <c r="I526" i="18"/>
  <c r="H526" i="18"/>
  <c r="I525" i="18"/>
  <c r="H525" i="18"/>
  <c r="I524" i="18"/>
  <c r="H524" i="18"/>
  <c r="I523" i="18"/>
  <c r="H523" i="18"/>
  <c r="I522" i="18"/>
  <c r="H522" i="18"/>
  <c r="I521" i="18"/>
  <c r="H521" i="18"/>
  <c r="I520" i="18"/>
  <c r="H520" i="18"/>
  <c r="I519" i="18"/>
  <c r="H519" i="18"/>
  <c r="I518" i="18"/>
  <c r="H518" i="18"/>
  <c r="I517" i="18"/>
  <c r="H517" i="18"/>
  <c r="I516" i="18"/>
  <c r="H516" i="18"/>
  <c r="I515" i="18"/>
  <c r="H515" i="18"/>
  <c r="I514" i="18"/>
  <c r="H514" i="18"/>
  <c r="I513" i="18"/>
  <c r="H513" i="18"/>
  <c r="I512" i="18"/>
  <c r="H512" i="18"/>
  <c r="I511" i="18"/>
  <c r="H511" i="18"/>
  <c r="I510" i="18"/>
  <c r="H510" i="18"/>
  <c r="I509" i="18"/>
  <c r="H509" i="18"/>
  <c r="I508" i="18"/>
  <c r="H508" i="18"/>
  <c r="I507" i="18"/>
  <c r="H507" i="18"/>
  <c r="I506" i="18"/>
  <c r="H506" i="18"/>
  <c r="I505" i="18"/>
  <c r="H505" i="18"/>
  <c r="I504" i="18"/>
  <c r="H504" i="18"/>
  <c r="I503" i="18"/>
  <c r="H503" i="18"/>
  <c r="I502" i="18"/>
  <c r="H502" i="18"/>
  <c r="I501" i="18"/>
  <c r="H501" i="18"/>
  <c r="I500" i="18"/>
  <c r="H500" i="18"/>
  <c r="I499" i="18"/>
  <c r="H499" i="18"/>
  <c r="I498" i="18"/>
  <c r="H498" i="18"/>
  <c r="I497" i="18"/>
  <c r="H497" i="18"/>
  <c r="I496" i="18"/>
  <c r="H496" i="18"/>
  <c r="I495" i="18"/>
  <c r="H495" i="18"/>
  <c r="I494" i="18"/>
  <c r="H494" i="18"/>
  <c r="I493" i="18"/>
  <c r="H493" i="18"/>
  <c r="I492" i="18"/>
  <c r="H492" i="18"/>
  <c r="I491" i="18"/>
  <c r="H491" i="18"/>
  <c r="I490" i="18"/>
  <c r="H490" i="18"/>
  <c r="I489" i="18"/>
  <c r="H489" i="18"/>
  <c r="I488" i="18"/>
  <c r="H488" i="18"/>
  <c r="I487" i="18"/>
  <c r="H487" i="18"/>
  <c r="I486" i="18"/>
  <c r="H486" i="18"/>
  <c r="I485" i="18"/>
  <c r="H485" i="18"/>
  <c r="I484" i="18"/>
  <c r="H484" i="18"/>
  <c r="I483" i="18"/>
  <c r="H483" i="18"/>
  <c r="I482" i="18"/>
  <c r="H482" i="18"/>
  <c r="I481" i="18"/>
  <c r="H481" i="18"/>
  <c r="I480" i="18"/>
  <c r="H480" i="18"/>
  <c r="I479" i="18"/>
  <c r="H479" i="18"/>
  <c r="I478" i="18"/>
  <c r="H478" i="18"/>
  <c r="I477" i="18"/>
  <c r="H477" i="18"/>
  <c r="I476" i="18"/>
  <c r="H476" i="18"/>
  <c r="I475" i="18"/>
  <c r="H475" i="18"/>
  <c r="I474" i="18"/>
  <c r="H474" i="18"/>
  <c r="I473" i="18"/>
  <c r="H473" i="18"/>
  <c r="I472" i="18"/>
  <c r="H472" i="18"/>
  <c r="I471" i="18"/>
  <c r="H471" i="18"/>
  <c r="I470" i="18"/>
  <c r="H470" i="18"/>
  <c r="I469" i="18"/>
  <c r="H469" i="18"/>
  <c r="I468" i="18"/>
  <c r="H468" i="18"/>
  <c r="I467" i="18"/>
  <c r="H467" i="18"/>
  <c r="I466" i="18"/>
  <c r="H466" i="18"/>
  <c r="I465" i="18"/>
  <c r="H465" i="18"/>
  <c r="I464" i="18"/>
  <c r="H464" i="18"/>
  <c r="I463" i="18"/>
  <c r="H463" i="18"/>
  <c r="I462" i="18"/>
  <c r="H462" i="18"/>
  <c r="I461" i="18"/>
  <c r="H461" i="18"/>
  <c r="I460" i="18"/>
  <c r="H460" i="18"/>
  <c r="I459" i="18"/>
  <c r="H459" i="18"/>
  <c r="I458" i="18"/>
  <c r="H458" i="18"/>
  <c r="I457" i="18"/>
  <c r="H457" i="18"/>
  <c r="I456" i="18"/>
  <c r="H456" i="18"/>
  <c r="I455" i="18"/>
  <c r="H455" i="18"/>
  <c r="I454" i="18"/>
  <c r="H454" i="18"/>
  <c r="I453" i="18"/>
  <c r="H453" i="18"/>
  <c r="I452" i="18"/>
  <c r="H452" i="18"/>
  <c r="I451" i="18"/>
  <c r="H451" i="18"/>
  <c r="I450" i="18"/>
  <c r="H450" i="18"/>
  <c r="I449" i="18"/>
  <c r="H449" i="18"/>
  <c r="I448" i="18"/>
  <c r="H448" i="18"/>
  <c r="I447" i="18"/>
  <c r="H447" i="18"/>
  <c r="I446" i="18"/>
  <c r="H446" i="18"/>
  <c r="I445" i="18"/>
  <c r="H445" i="18"/>
  <c r="I444" i="18"/>
  <c r="H444" i="18"/>
  <c r="I443" i="18"/>
  <c r="H443" i="18"/>
  <c r="I442" i="18"/>
  <c r="H442" i="18"/>
  <c r="I441" i="18"/>
  <c r="H441" i="18"/>
  <c r="I440" i="18"/>
  <c r="H440" i="18"/>
  <c r="I439" i="18"/>
  <c r="H439" i="18"/>
  <c r="I438" i="18"/>
  <c r="H438" i="18"/>
  <c r="I437" i="18"/>
  <c r="H437" i="18"/>
  <c r="I436" i="18"/>
  <c r="H436" i="18"/>
  <c r="I435" i="18"/>
  <c r="H435" i="18"/>
  <c r="I434" i="18"/>
  <c r="H434" i="18"/>
  <c r="I433" i="18"/>
  <c r="H433" i="18"/>
  <c r="I432" i="18"/>
  <c r="H432" i="18"/>
  <c r="I431" i="18"/>
  <c r="H431" i="18"/>
  <c r="I430" i="18"/>
  <c r="H430" i="18"/>
  <c r="I429" i="18"/>
  <c r="H429" i="18"/>
  <c r="I428" i="18"/>
  <c r="H428" i="18"/>
  <c r="I427" i="18"/>
  <c r="H427" i="18"/>
  <c r="I426" i="18"/>
  <c r="H426" i="18"/>
  <c r="I425" i="18"/>
  <c r="H425" i="18"/>
  <c r="I424" i="18"/>
  <c r="H424" i="18"/>
  <c r="I423" i="18"/>
  <c r="H423" i="18"/>
  <c r="I422" i="18"/>
  <c r="H422" i="18"/>
  <c r="I421" i="18"/>
  <c r="H421" i="18"/>
  <c r="I420" i="18"/>
  <c r="H420" i="18"/>
  <c r="I419" i="18"/>
  <c r="H419" i="18"/>
  <c r="I418" i="18"/>
  <c r="H418" i="18"/>
  <c r="I417" i="18"/>
  <c r="H417" i="18"/>
  <c r="I416" i="18"/>
  <c r="H416" i="18"/>
  <c r="I415" i="18"/>
  <c r="H415" i="18"/>
  <c r="I414" i="18"/>
  <c r="H414" i="18"/>
  <c r="I413" i="18"/>
  <c r="H413" i="18"/>
  <c r="I412" i="18"/>
  <c r="H412" i="18"/>
  <c r="I411" i="18"/>
  <c r="H411" i="18"/>
  <c r="I410" i="18"/>
  <c r="H410" i="18"/>
  <c r="I409" i="18"/>
  <c r="H409" i="18"/>
  <c r="I408" i="18"/>
  <c r="H408" i="18"/>
  <c r="I407" i="18"/>
  <c r="H407" i="18"/>
  <c r="I406" i="18"/>
  <c r="H406" i="18"/>
  <c r="I405" i="18"/>
  <c r="H405" i="18"/>
  <c r="I404" i="18"/>
  <c r="H404" i="18"/>
  <c r="I403" i="18"/>
  <c r="H403" i="18"/>
  <c r="I402" i="18"/>
  <c r="H402" i="18"/>
  <c r="I401" i="18"/>
  <c r="H401" i="18"/>
  <c r="I400" i="18"/>
  <c r="H400" i="18"/>
  <c r="I399" i="18"/>
  <c r="H399" i="18"/>
  <c r="I398" i="18"/>
  <c r="H398" i="18"/>
  <c r="I397" i="18"/>
  <c r="H397" i="18"/>
  <c r="I396" i="18"/>
  <c r="H396" i="18"/>
  <c r="I395" i="18"/>
  <c r="H395" i="18"/>
  <c r="I394" i="18"/>
  <c r="H394" i="18"/>
  <c r="I393" i="18"/>
  <c r="H393" i="18"/>
  <c r="I392" i="18"/>
  <c r="H392" i="18"/>
  <c r="I391" i="18"/>
  <c r="H391" i="18"/>
  <c r="I390" i="18"/>
  <c r="H390" i="18"/>
  <c r="I389" i="18"/>
  <c r="H389" i="18"/>
  <c r="I388" i="18"/>
  <c r="H388" i="18"/>
  <c r="I387" i="18"/>
  <c r="H387" i="18"/>
  <c r="I386" i="18"/>
  <c r="H386" i="18"/>
  <c r="I385" i="18"/>
  <c r="H385" i="18"/>
  <c r="I384" i="18"/>
  <c r="H384" i="18"/>
  <c r="I383" i="18"/>
  <c r="H383" i="18"/>
  <c r="I382" i="18"/>
  <c r="H382" i="18"/>
  <c r="I381" i="18"/>
  <c r="H381" i="18"/>
  <c r="I380" i="18"/>
  <c r="H380" i="18"/>
  <c r="I379" i="18"/>
  <c r="H379" i="18"/>
  <c r="I378" i="18"/>
  <c r="H378" i="18"/>
  <c r="I377" i="18"/>
  <c r="H377" i="18"/>
  <c r="I376" i="18"/>
  <c r="H376" i="18"/>
  <c r="I375" i="18"/>
  <c r="H375" i="18"/>
  <c r="I374" i="18"/>
  <c r="H374" i="18"/>
  <c r="I373" i="18"/>
  <c r="H373" i="18"/>
  <c r="I372" i="18"/>
  <c r="H372" i="18"/>
  <c r="I371" i="18"/>
  <c r="H371" i="18"/>
  <c r="I370" i="18"/>
  <c r="H370" i="18"/>
  <c r="I369" i="18"/>
  <c r="H369" i="18"/>
  <c r="I368" i="18"/>
  <c r="H368" i="18"/>
  <c r="I367" i="18"/>
  <c r="H367" i="18"/>
  <c r="I366" i="18"/>
  <c r="H366" i="18"/>
  <c r="I365" i="18"/>
  <c r="H365" i="18"/>
  <c r="I364" i="18"/>
  <c r="H364" i="18"/>
  <c r="I363" i="18"/>
  <c r="H363" i="18"/>
  <c r="I362" i="18"/>
  <c r="H362" i="18"/>
  <c r="I361" i="18"/>
  <c r="H361" i="18"/>
  <c r="I360" i="18"/>
  <c r="H360" i="18"/>
  <c r="I359" i="18"/>
  <c r="H359" i="18"/>
  <c r="I358" i="18"/>
  <c r="H358" i="18"/>
  <c r="I357" i="18"/>
  <c r="H357" i="18"/>
  <c r="I356" i="18"/>
  <c r="H356" i="18"/>
  <c r="I355" i="18"/>
  <c r="H355" i="18"/>
  <c r="I354" i="18"/>
  <c r="H354" i="18"/>
  <c r="I353" i="18"/>
  <c r="H353" i="18"/>
  <c r="I352" i="18"/>
  <c r="H352" i="18"/>
  <c r="I351" i="18"/>
  <c r="H351" i="18"/>
  <c r="I350" i="18"/>
  <c r="H350" i="18"/>
  <c r="I349" i="18"/>
  <c r="H349" i="18"/>
  <c r="I348" i="18"/>
  <c r="H348" i="18"/>
  <c r="I347" i="18"/>
  <c r="H347" i="18"/>
  <c r="I346" i="18"/>
  <c r="H346" i="18"/>
  <c r="I345" i="18"/>
  <c r="H345" i="18"/>
  <c r="I344" i="18"/>
  <c r="H344" i="18"/>
  <c r="I343" i="18"/>
  <c r="H343" i="18"/>
  <c r="I342" i="18"/>
  <c r="H342" i="18"/>
  <c r="I341" i="18"/>
  <c r="H341" i="18"/>
  <c r="I340" i="18"/>
  <c r="H340" i="18"/>
  <c r="I339" i="18"/>
  <c r="H339" i="18"/>
  <c r="I338" i="18"/>
  <c r="H338" i="18"/>
  <c r="I337" i="18"/>
  <c r="H337" i="18"/>
  <c r="I336" i="18"/>
  <c r="H336" i="18"/>
  <c r="I335" i="18"/>
  <c r="H335" i="18"/>
  <c r="I334" i="18"/>
  <c r="H334" i="18"/>
  <c r="I333" i="18"/>
  <c r="H333" i="18"/>
  <c r="I332" i="18"/>
  <c r="H332" i="18"/>
  <c r="I331" i="18"/>
  <c r="H331" i="18"/>
  <c r="I330" i="18"/>
  <c r="H330" i="18"/>
  <c r="I329" i="18"/>
  <c r="H329" i="18"/>
  <c r="I328" i="18"/>
  <c r="H328" i="18"/>
  <c r="I327" i="18"/>
  <c r="H327" i="18"/>
  <c r="I326" i="18"/>
  <c r="H326" i="18"/>
  <c r="I325" i="18"/>
  <c r="H325" i="18"/>
  <c r="I324" i="18"/>
  <c r="H324" i="18"/>
  <c r="I323" i="18"/>
  <c r="H323" i="18"/>
  <c r="I322" i="18"/>
  <c r="H322" i="18"/>
  <c r="I321" i="18"/>
  <c r="H321" i="18"/>
  <c r="I320" i="18"/>
  <c r="H320" i="18"/>
  <c r="I319" i="18"/>
  <c r="H319" i="18"/>
  <c r="I318" i="18"/>
  <c r="H318" i="18"/>
  <c r="I317" i="18"/>
  <c r="H317" i="18"/>
  <c r="I316" i="18"/>
  <c r="H316" i="18"/>
  <c r="I315" i="18"/>
  <c r="H315" i="18"/>
  <c r="I314" i="18"/>
  <c r="H314" i="18"/>
  <c r="I313" i="18"/>
  <c r="H313" i="18"/>
  <c r="I312" i="18"/>
  <c r="H312" i="18"/>
  <c r="I311" i="18"/>
  <c r="H311" i="18"/>
  <c r="I310" i="18"/>
  <c r="H310" i="18"/>
  <c r="I309" i="18"/>
  <c r="H309" i="18"/>
  <c r="I308" i="18"/>
  <c r="H308" i="18"/>
  <c r="I307" i="18"/>
  <c r="H307" i="18"/>
  <c r="I306" i="18"/>
  <c r="H306" i="18"/>
  <c r="I305" i="18"/>
  <c r="H305" i="18"/>
  <c r="I304" i="18"/>
  <c r="H304" i="18"/>
  <c r="I303" i="18"/>
  <c r="H303" i="18"/>
  <c r="I302" i="18"/>
  <c r="H302" i="18"/>
  <c r="I301" i="18"/>
  <c r="H301" i="18"/>
  <c r="I300" i="18"/>
  <c r="H300" i="18"/>
  <c r="I299" i="18"/>
  <c r="H299" i="18"/>
  <c r="I298" i="18"/>
  <c r="H298" i="18"/>
  <c r="I297" i="18"/>
  <c r="H297" i="18"/>
  <c r="I296" i="18"/>
  <c r="H296" i="18"/>
  <c r="I295" i="18"/>
  <c r="H295" i="18"/>
  <c r="I294" i="18"/>
  <c r="H294" i="18"/>
  <c r="I293" i="18"/>
  <c r="H293" i="18"/>
  <c r="I292" i="18"/>
  <c r="H292" i="18"/>
  <c r="I291" i="18"/>
  <c r="H291" i="18"/>
  <c r="I290" i="18"/>
  <c r="H290" i="18"/>
  <c r="I289" i="18"/>
  <c r="H289" i="18"/>
  <c r="I288" i="18"/>
  <c r="H288" i="18"/>
  <c r="I287" i="18"/>
  <c r="H287" i="18"/>
  <c r="I286" i="18"/>
  <c r="H286" i="18"/>
  <c r="I285" i="18"/>
  <c r="H285" i="18"/>
  <c r="I284" i="18"/>
  <c r="H284" i="18"/>
  <c r="I283" i="18"/>
  <c r="H283" i="18"/>
  <c r="I282" i="18"/>
  <c r="H282" i="18"/>
  <c r="I281" i="18"/>
  <c r="H281" i="18"/>
  <c r="I280" i="18"/>
  <c r="H280" i="18"/>
  <c r="I279" i="18"/>
  <c r="H279" i="18"/>
  <c r="I278" i="18"/>
  <c r="H278" i="18"/>
  <c r="I277" i="18"/>
  <c r="H277" i="18"/>
  <c r="I276" i="18"/>
  <c r="H276" i="18"/>
  <c r="I275" i="18"/>
  <c r="H275" i="18"/>
  <c r="I274" i="18"/>
  <c r="H274" i="18"/>
  <c r="I273" i="18"/>
  <c r="H273" i="18"/>
  <c r="I272" i="18"/>
  <c r="H272" i="18"/>
  <c r="I271" i="18"/>
  <c r="H271" i="18"/>
  <c r="I270" i="18"/>
  <c r="H270" i="18"/>
  <c r="I269" i="18"/>
  <c r="H269" i="18"/>
  <c r="I268" i="18"/>
  <c r="H268" i="18"/>
  <c r="I267" i="18"/>
  <c r="H267" i="18"/>
  <c r="I266" i="18"/>
  <c r="H266" i="18"/>
  <c r="I265" i="18"/>
  <c r="H265" i="18"/>
  <c r="I264" i="18"/>
  <c r="H264" i="18"/>
  <c r="I263" i="18"/>
  <c r="H263" i="18"/>
  <c r="I262" i="18"/>
  <c r="H262" i="18"/>
  <c r="I261" i="18"/>
  <c r="H261" i="18"/>
  <c r="I260" i="18"/>
  <c r="H260" i="18"/>
  <c r="I259" i="18"/>
  <c r="H259" i="18"/>
  <c r="I258" i="18"/>
  <c r="H258" i="18"/>
  <c r="I257" i="18"/>
  <c r="H257" i="18"/>
  <c r="I256" i="18"/>
  <c r="H256" i="18"/>
  <c r="I255" i="18"/>
  <c r="H255" i="18"/>
  <c r="I254" i="18"/>
  <c r="H254" i="18"/>
  <c r="I253" i="18"/>
  <c r="H253" i="18"/>
  <c r="I252" i="18"/>
  <c r="H252" i="18"/>
  <c r="I251" i="18"/>
  <c r="H251" i="18"/>
  <c r="I250" i="18"/>
  <c r="H250" i="18"/>
  <c r="I249" i="18"/>
  <c r="H249" i="18"/>
  <c r="I248" i="18"/>
  <c r="H248" i="18"/>
  <c r="I247" i="18"/>
  <c r="H247" i="18"/>
  <c r="I246" i="18"/>
  <c r="H246" i="18"/>
  <c r="I245" i="18"/>
  <c r="H245" i="18"/>
  <c r="I244" i="18"/>
  <c r="H244" i="18"/>
  <c r="I243" i="18"/>
  <c r="H243" i="18"/>
  <c r="I242" i="18"/>
  <c r="H242" i="18"/>
  <c r="I241" i="18"/>
  <c r="H241" i="18"/>
  <c r="I240" i="18"/>
  <c r="H240" i="18"/>
  <c r="I239" i="18"/>
  <c r="H239" i="18"/>
  <c r="I238" i="18"/>
  <c r="H238" i="18"/>
  <c r="I237" i="18"/>
  <c r="H237" i="18"/>
  <c r="I236" i="18"/>
  <c r="H236" i="18"/>
  <c r="I235" i="18"/>
  <c r="H235" i="18"/>
  <c r="I234" i="18"/>
  <c r="H234" i="18"/>
  <c r="I233" i="18"/>
  <c r="H233" i="18"/>
  <c r="I232" i="18"/>
  <c r="H232" i="18"/>
  <c r="I231" i="18"/>
  <c r="H231" i="18"/>
  <c r="I230" i="18"/>
  <c r="H230" i="18"/>
  <c r="I229" i="18"/>
  <c r="H229" i="18"/>
  <c r="I228" i="18"/>
  <c r="H228" i="18"/>
  <c r="I227" i="18"/>
  <c r="H227" i="18"/>
  <c r="I226" i="18"/>
  <c r="H226" i="18"/>
  <c r="I225" i="18"/>
  <c r="H225" i="18"/>
  <c r="I224" i="18"/>
  <c r="H224" i="18"/>
  <c r="I223" i="18"/>
  <c r="H223" i="18"/>
  <c r="I222" i="18"/>
  <c r="H222" i="18"/>
  <c r="I221" i="18"/>
  <c r="H221" i="18"/>
  <c r="I220" i="18"/>
  <c r="H220" i="18"/>
  <c r="I219" i="18"/>
  <c r="H219" i="18"/>
  <c r="I218" i="18"/>
  <c r="H218" i="18"/>
  <c r="I217" i="18"/>
  <c r="H217" i="18"/>
  <c r="I216" i="18"/>
  <c r="H216" i="18"/>
  <c r="I215" i="18"/>
  <c r="H215" i="18"/>
  <c r="I214" i="18"/>
  <c r="H214" i="18"/>
  <c r="I213" i="18"/>
  <c r="H213" i="18"/>
  <c r="I212" i="18"/>
  <c r="H212" i="18"/>
  <c r="I211" i="18"/>
  <c r="H211" i="18"/>
  <c r="I210" i="18"/>
  <c r="H210" i="18"/>
  <c r="I209" i="18"/>
  <c r="H209" i="18"/>
  <c r="I208" i="18"/>
  <c r="H208" i="18"/>
  <c r="I207" i="18"/>
  <c r="H207" i="18"/>
  <c r="I206" i="18"/>
  <c r="H206" i="18"/>
  <c r="I205" i="18"/>
  <c r="H205" i="18"/>
  <c r="I204" i="18"/>
  <c r="H204" i="18"/>
  <c r="I203" i="18"/>
  <c r="H203" i="18"/>
  <c r="I202" i="18"/>
  <c r="H202" i="18"/>
  <c r="I201" i="18"/>
  <c r="H201" i="18"/>
  <c r="I200" i="18"/>
  <c r="H200" i="18"/>
  <c r="I199" i="18"/>
  <c r="H199" i="18"/>
  <c r="I198" i="18"/>
  <c r="H198" i="18"/>
  <c r="I197" i="18"/>
  <c r="H197" i="18"/>
  <c r="I196" i="18"/>
  <c r="H196" i="18"/>
  <c r="I195" i="18"/>
  <c r="H195" i="18"/>
  <c r="I194" i="18"/>
  <c r="H194" i="18"/>
  <c r="I193" i="18"/>
  <c r="H193" i="18"/>
  <c r="I192" i="18"/>
  <c r="H192" i="18"/>
  <c r="I191" i="18"/>
  <c r="H191" i="18"/>
  <c r="I190" i="18"/>
  <c r="H190" i="18"/>
  <c r="I189" i="18"/>
  <c r="H189" i="18"/>
  <c r="I188" i="18"/>
  <c r="H188" i="18"/>
  <c r="I187" i="18"/>
  <c r="H187" i="18"/>
  <c r="I186" i="18"/>
  <c r="H186" i="18"/>
  <c r="I185" i="18"/>
  <c r="H185" i="18"/>
  <c r="I184" i="18"/>
  <c r="H184" i="18"/>
  <c r="I183" i="18"/>
  <c r="H183" i="18"/>
  <c r="I182" i="18"/>
  <c r="H182" i="18"/>
  <c r="I181" i="18"/>
  <c r="H181" i="18"/>
  <c r="I180" i="18"/>
  <c r="H180" i="18"/>
  <c r="I179" i="18"/>
  <c r="H179" i="18"/>
  <c r="I178" i="18"/>
  <c r="H178" i="18"/>
  <c r="I177" i="18"/>
  <c r="H177" i="18"/>
  <c r="I176" i="18"/>
  <c r="H176" i="18"/>
  <c r="I175" i="18"/>
  <c r="H175" i="18"/>
  <c r="I174" i="18"/>
  <c r="H174" i="18"/>
  <c r="I173" i="18"/>
  <c r="H173" i="18"/>
  <c r="I172" i="18"/>
  <c r="H172" i="18"/>
  <c r="I171" i="18"/>
  <c r="H171" i="18"/>
  <c r="I170" i="18"/>
  <c r="H170" i="18"/>
  <c r="I169" i="18"/>
  <c r="H169" i="18"/>
  <c r="I168" i="18"/>
  <c r="H168" i="18"/>
  <c r="I167" i="18"/>
  <c r="H167" i="18"/>
  <c r="I166" i="18"/>
  <c r="H166" i="18"/>
  <c r="I165" i="18"/>
  <c r="H165" i="18"/>
  <c r="I164" i="18"/>
  <c r="H164" i="18"/>
  <c r="I163" i="18"/>
  <c r="H163" i="18"/>
  <c r="I162" i="18"/>
  <c r="H162" i="18"/>
  <c r="I161" i="18"/>
  <c r="H161" i="18"/>
  <c r="I160" i="18"/>
  <c r="H160" i="18"/>
  <c r="I159" i="18"/>
  <c r="H159" i="18"/>
  <c r="I158" i="18"/>
  <c r="H158" i="18"/>
  <c r="I157" i="18"/>
  <c r="H157" i="18"/>
  <c r="I156" i="18"/>
  <c r="H156" i="18"/>
  <c r="I155" i="18"/>
  <c r="H155" i="18"/>
  <c r="I154" i="18"/>
  <c r="H154" i="18"/>
  <c r="I153" i="18"/>
  <c r="H153" i="18"/>
  <c r="I152" i="18"/>
  <c r="H152" i="18"/>
  <c r="I151" i="18"/>
  <c r="H151" i="18"/>
  <c r="I150" i="18"/>
  <c r="H150" i="18"/>
  <c r="I149" i="18"/>
  <c r="H149" i="18"/>
  <c r="I148" i="18"/>
  <c r="H148" i="18"/>
  <c r="I147" i="18"/>
  <c r="H147" i="18"/>
  <c r="I146" i="18"/>
  <c r="H146" i="18"/>
  <c r="I145" i="18"/>
  <c r="H145" i="18"/>
  <c r="I144" i="18"/>
  <c r="H144" i="18"/>
  <c r="I143" i="18"/>
  <c r="H143" i="18"/>
  <c r="I142" i="18"/>
  <c r="H142" i="18"/>
  <c r="I141" i="18"/>
  <c r="H141" i="18"/>
  <c r="I140" i="18"/>
  <c r="H140" i="18"/>
  <c r="I139" i="18"/>
  <c r="H139" i="18"/>
  <c r="I138" i="18"/>
  <c r="H138" i="18"/>
  <c r="I137" i="18"/>
  <c r="H137" i="18"/>
  <c r="I136" i="18"/>
  <c r="H136" i="18"/>
  <c r="I135" i="18"/>
  <c r="H135" i="18"/>
  <c r="I134" i="18"/>
  <c r="H134" i="18"/>
  <c r="I133" i="18"/>
  <c r="H133" i="18"/>
  <c r="I132" i="18"/>
  <c r="H132" i="18"/>
  <c r="I131" i="18"/>
  <c r="H131" i="18"/>
  <c r="I130" i="18"/>
  <c r="H130" i="18"/>
  <c r="I129" i="18"/>
  <c r="H129" i="18"/>
  <c r="I128" i="18"/>
  <c r="H128" i="18"/>
  <c r="I127" i="18"/>
  <c r="H127" i="18"/>
  <c r="I126" i="18"/>
  <c r="H126" i="18"/>
  <c r="I125" i="18"/>
  <c r="H125" i="18"/>
  <c r="I124" i="18"/>
  <c r="H124" i="18"/>
  <c r="I123" i="18"/>
  <c r="H123" i="18"/>
  <c r="I122" i="18"/>
  <c r="H122" i="18"/>
  <c r="I121" i="18"/>
  <c r="H121" i="18"/>
  <c r="I120" i="18"/>
  <c r="H120" i="18"/>
  <c r="I119" i="18"/>
  <c r="H119" i="18"/>
  <c r="I118" i="18"/>
  <c r="H118" i="18"/>
  <c r="I117" i="18"/>
  <c r="H117" i="18"/>
  <c r="I116" i="18"/>
  <c r="H116" i="18"/>
  <c r="I115" i="18"/>
  <c r="H115" i="18"/>
  <c r="I114" i="18"/>
  <c r="H114" i="18"/>
  <c r="I113" i="18"/>
  <c r="H113" i="18"/>
  <c r="I112" i="18"/>
  <c r="H112" i="18"/>
  <c r="I111" i="18"/>
  <c r="H111" i="18"/>
  <c r="I110" i="18"/>
  <c r="H110" i="18"/>
  <c r="I109" i="18"/>
  <c r="H109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I101" i="18"/>
  <c r="H101" i="18"/>
  <c r="I100" i="18"/>
  <c r="H100" i="18"/>
  <c r="I99" i="18"/>
  <c r="H99" i="18"/>
  <c r="I98" i="18"/>
  <c r="H98" i="18"/>
  <c r="I97" i="18"/>
  <c r="H97" i="18"/>
  <c r="I96" i="18"/>
  <c r="H96" i="18"/>
  <c r="I95" i="18"/>
  <c r="H95" i="18"/>
  <c r="I94" i="18"/>
  <c r="H94" i="18"/>
  <c r="I93" i="18"/>
  <c r="H93" i="18"/>
  <c r="I92" i="18"/>
  <c r="H92" i="18"/>
  <c r="I91" i="18"/>
  <c r="H91" i="18"/>
  <c r="I90" i="18"/>
  <c r="H90" i="18"/>
  <c r="I89" i="18"/>
  <c r="H89" i="18"/>
  <c r="I88" i="18"/>
  <c r="H88" i="18"/>
  <c r="I87" i="18"/>
  <c r="H87" i="18"/>
  <c r="I86" i="18"/>
  <c r="H86" i="18"/>
  <c r="I85" i="18"/>
  <c r="H85" i="18"/>
  <c r="I84" i="18"/>
  <c r="H84" i="18"/>
  <c r="I83" i="18"/>
  <c r="H83" i="18"/>
  <c r="I82" i="18"/>
  <c r="H82" i="18"/>
  <c r="I81" i="18"/>
  <c r="H81" i="18"/>
  <c r="I80" i="18"/>
  <c r="H80" i="18"/>
  <c r="I79" i="18"/>
  <c r="H79" i="18"/>
  <c r="I78" i="18"/>
  <c r="H78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I60" i="18"/>
  <c r="H60" i="18"/>
  <c r="I59" i="18"/>
  <c r="H59" i="18"/>
  <c r="I58" i="18"/>
  <c r="H58" i="18"/>
  <c r="I57" i="18"/>
  <c r="H57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I45" i="18"/>
  <c r="H45" i="18"/>
  <c r="I44" i="18"/>
  <c r="H44" i="18"/>
  <c r="I43" i="18"/>
  <c r="H43" i="18"/>
  <c r="I42" i="18"/>
  <c r="H42" i="18"/>
  <c r="I41" i="18"/>
  <c r="H41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I11" i="18" s="1"/>
  <c r="H16" i="18"/>
  <c r="I15" i="18"/>
  <c r="H15" i="18"/>
  <c r="I14" i="18"/>
  <c r="H14" i="18"/>
  <c r="I13" i="18"/>
  <c r="H13" i="18"/>
  <c r="G11" i="18"/>
  <c r="I10" i="18"/>
  <c r="H10" i="18"/>
  <c r="G10" i="18"/>
  <c r="J298" i="18" s="1"/>
  <c r="C34" i="10"/>
  <c r="E33" i="10"/>
  <c r="C33" i="10"/>
  <c r="C32" i="10"/>
  <c r="C31" i="10"/>
  <c r="C30" i="10"/>
  <c r="C29" i="10"/>
  <c r="C28" i="10"/>
  <c r="C27" i="10"/>
  <c r="C26" i="10"/>
  <c r="E25" i="10"/>
  <c r="C25" i="10"/>
  <c r="C24" i="10"/>
  <c r="C23" i="10"/>
  <c r="C22" i="10"/>
  <c r="C21" i="10"/>
  <c r="C20" i="10"/>
  <c r="C19" i="10"/>
  <c r="C18" i="10"/>
  <c r="E17" i="10"/>
  <c r="D17" i="10"/>
  <c r="C17" i="10"/>
  <c r="C16" i="10"/>
  <c r="C15" i="10"/>
  <c r="C14" i="10"/>
  <c r="C13" i="10"/>
  <c r="C12" i="10"/>
  <c r="C11" i="10"/>
  <c r="C10" i="10"/>
  <c r="E9" i="10"/>
  <c r="D9" i="10"/>
  <c r="C9" i="10"/>
  <c r="J35" i="8"/>
  <c r="F35" i="8"/>
  <c r="K34" i="8"/>
  <c r="L34" i="8" s="1"/>
  <c r="E34" i="10" s="1"/>
  <c r="G34" i="8"/>
  <c r="H34" i="8" s="1"/>
  <c r="D34" i="10" s="1"/>
  <c r="L33" i="8"/>
  <c r="K33" i="8"/>
  <c r="G33" i="8"/>
  <c r="H33" i="8" s="1"/>
  <c r="D33" i="10" s="1"/>
  <c r="K32" i="8"/>
  <c r="L32" i="8" s="1"/>
  <c r="E32" i="10" s="1"/>
  <c r="H32" i="8"/>
  <c r="D32" i="10" s="1"/>
  <c r="G32" i="8"/>
  <c r="K31" i="8"/>
  <c r="L31" i="8" s="1"/>
  <c r="E31" i="10" s="1"/>
  <c r="H31" i="8"/>
  <c r="D31" i="10" s="1"/>
  <c r="G31" i="8"/>
  <c r="L30" i="8"/>
  <c r="E30" i="10" s="1"/>
  <c r="K30" i="8"/>
  <c r="G30" i="8"/>
  <c r="H30" i="8" s="1"/>
  <c r="D30" i="10" s="1"/>
  <c r="L29" i="8"/>
  <c r="E29" i="10" s="1"/>
  <c r="K29" i="8"/>
  <c r="G29" i="8"/>
  <c r="H29" i="8" s="1"/>
  <c r="D29" i="10" s="1"/>
  <c r="K28" i="8"/>
  <c r="L28" i="8" s="1"/>
  <c r="E28" i="10" s="1"/>
  <c r="G28" i="8"/>
  <c r="H28" i="8" s="1"/>
  <c r="D28" i="10" s="1"/>
  <c r="K27" i="8"/>
  <c r="L27" i="8" s="1"/>
  <c r="E27" i="10" s="1"/>
  <c r="H27" i="8"/>
  <c r="D27" i="10" s="1"/>
  <c r="G27" i="8"/>
  <c r="K26" i="8"/>
  <c r="L26" i="8" s="1"/>
  <c r="E26" i="10" s="1"/>
  <c r="G26" i="8"/>
  <c r="H26" i="8" s="1"/>
  <c r="D26" i="10" s="1"/>
  <c r="L25" i="8"/>
  <c r="K25" i="8"/>
  <c r="G25" i="8"/>
  <c r="H25" i="8" s="1"/>
  <c r="D25" i="10" s="1"/>
  <c r="K24" i="8"/>
  <c r="L24" i="8" s="1"/>
  <c r="E24" i="10" s="1"/>
  <c r="H24" i="8"/>
  <c r="D24" i="10" s="1"/>
  <c r="G24" i="8"/>
  <c r="K23" i="8"/>
  <c r="L23" i="8" s="1"/>
  <c r="E23" i="10" s="1"/>
  <c r="H23" i="8"/>
  <c r="D23" i="10" s="1"/>
  <c r="G23" i="8"/>
  <c r="L22" i="8"/>
  <c r="E22" i="10" s="1"/>
  <c r="K22" i="8"/>
  <c r="G22" i="8"/>
  <c r="H22" i="8" s="1"/>
  <c r="D22" i="10" s="1"/>
  <c r="L21" i="8"/>
  <c r="E21" i="10" s="1"/>
  <c r="K21" i="8"/>
  <c r="H21" i="8"/>
  <c r="D21" i="10" s="1"/>
  <c r="G21" i="8"/>
  <c r="K20" i="8"/>
  <c r="L20" i="8" s="1"/>
  <c r="E20" i="10" s="1"/>
  <c r="G20" i="8"/>
  <c r="H20" i="8" s="1"/>
  <c r="D20" i="10" s="1"/>
  <c r="L19" i="8"/>
  <c r="E19" i="10" s="1"/>
  <c r="K19" i="8"/>
  <c r="H19" i="8"/>
  <c r="D19" i="10" s="1"/>
  <c r="G19" i="8"/>
  <c r="K18" i="8"/>
  <c r="L18" i="8" s="1"/>
  <c r="E18" i="10" s="1"/>
  <c r="G18" i="8"/>
  <c r="H18" i="8" s="1"/>
  <c r="D18" i="10" s="1"/>
  <c r="L17" i="8"/>
  <c r="K17" i="8"/>
  <c r="G17" i="8"/>
  <c r="H17" i="8" s="1"/>
  <c r="K16" i="8"/>
  <c r="L16" i="8" s="1"/>
  <c r="E16" i="10" s="1"/>
  <c r="H16" i="8"/>
  <c r="D16" i="10" s="1"/>
  <c r="G16" i="8"/>
  <c r="K15" i="8"/>
  <c r="L15" i="8" s="1"/>
  <c r="E15" i="10" s="1"/>
  <c r="H15" i="8"/>
  <c r="D15" i="10" s="1"/>
  <c r="G15" i="8"/>
  <c r="L14" i="8"/>
  <c r="E14" i="10" s="1"/>
  <c r="K14" i="8"/>
  <c r="G14" i="8"/>
  <c r="H14" i="8" s="1"/>
  <c r="D14" i="10" s="1"/>
  <c r="L13" i="8"/>
  <c r="E13" i="10" s="1"/>
  <c r="K13" i="8"/>
  <c r="H13" i="8"/>
  <c r="D13" i="10" s="1"/>
  <c r="G13" i="8"/>
  <c r="K12" i="8"/>
  <c r="L12" i="8" s="1"/>
  <c r="E12" i="10" s="1"/>
  <c r="G12" i="8"/>
  <c r="H12" i="8" s="1"/>
  <c r="D12" i="10" s="1"/>
  <c r="K11" i="8"/>
  <c r="L11" i="8" s="1"/>
  <c r="E11" i="10" s="1"/>
  <c r="H11" i="8"/>
  <c r="D11" i="10" s="1"/>
  <c r="G11" i="8"/>
  <c r="K10" i="8"/>
  <c r="L10" i="8" s="1"/>
  <c r="E10" i="10" s="1"/>
  <c r="G10" i="8"/>
  <c r="L9" i="8"/>
  <c r="K9" i="8"/>
  <c r="G9" i="8"/>
  <c r="H9" i="8" s="1"/>
  <c r="K7" i="8"/>
  <c r="G7" i="8"/>
  <c r="K70" i="2"/>
  <c r="E70" i="2"/>
  <c r="F66" i="2" s="1"/>
  <c r="G66" i="2" s="1"/>
  <c r="D70" i="2"/>
  <c r="C70" i="2"/>
  <c r="M69" i="2"/>
  <c r="L69" i="2"/>
  <c r="E69" i="2"/>
  <c r="D69" i="2"/>
  <c r="L68" i="2"/>
  <c r="M68" i="2" s="1"/>
  <c r="E68" i="2"/>
  <c r="D68" i="2"/>
  <c r="M67" i="2"/>
  <c r="L67" i="2"/>
  <c r="E67" i="2"/>
  <c r="D67" i="2"/>
  <c r="L66" i="2"/>
  <c r="M66" i="2" s="1"/>
  <c r="E66" i="2"/>
  <c r="D66" i="2"/>
  <c r="L65" i="2"/>
  <c r="M65" i="2" s="1"/>
  <c r="E65" i="2"/>
  <c r="F65" i="2" s="1"/>
  <c r="G65" i="2" s="1"/>
  <c r="D65" i="2"/>
  <c r="M64" i="2"/>
  <c r="L64" i="2"/>
  <c r="F64" i="2"/>
  <c r="G64" i="2" s="1"/>
  <c r="E64" i="2"/>
  <c r="D64" i="2"/>
  <c r="M63" i="2"/>
  <c r="L63" i="2"/>
  <c r="E63" i="2"/>
  <c r="D63" i="2"/>
  <c r="M62" i="2"/>
  <c r="L62" i="2"/>
  <c r="E62" i="2"/>
  <c r="D62" i="2"/>
  <c r="L61" i="2"/>
  <c r="M61" i="2" s="1"/>
  <c r="E61" i="2"/>
  <c r="D61" i="2"/>
  <c r="M60" i="2"/>
  <c r="L60" i="2"/>
  <c r="E60" i="2"/>
  <c r="D60" i="2"/>
  <c r="M59" i="2"/>
  <c r="L59" i="2"/>
  <c r="E59" i="2"/>
  <c r="D59" i="2"/>
  <c r="M58" i="2"/>
  <c r="L58" i="2"/>
  <c r="E58" i="2"/>
  <c r="D58" i="2"/>
  <c r="L57" i="2"/>
  <c r="M57" i="2" s="1"/>
  <c r="E57" i="2"/>
  <c r="F57" i="2" s="1"/>
  <c r="G57" i="2" s="1"/>
  <c r="D57" i="2"/>
  <c r="M56" i="2"/>
  <c r="L56" i="2"/>
  <c r="F56" i="2"/>
  <c r="G56" i="2" s="1"/>
  <c r="E56" i="2"/>
  <c r="D56" i="2"/>
  <c r="M55" i="2"/>
  <c r="L55" i="2"/>
  <c r="E55" i="2"/>
  <c r="D55" i="2"/>
  <c r="M54" i="2"/>
  <c r="L54" i="2"/>
  <c r="E54" i="2"/>
  <c r="D54" i="2"/>
  <c r="L53" i="2"/>
  <c r="M53" i="2" s="1"/>
  <c r="E53" i="2"/>
  <c r="D53" i="2"/>
  <c r="M52" i="2"/>
  <c r="L52" i="2"/>
  <c r="E52" i="2"/>
  <c r="D52" i="2"/>
  <c r="M51" i="2"/>
  <c r="L51" i="2"/>
  <c r="E51" i="2"/>
  <c r="D51" i="2"/>
  <c r="M50" i="2"/>
  <c r="L50" i="2"/>
  <c r="E50" i="2"/>
  <c r="D50" i="2"/>
  <c r="L49" i="2"/>
  <c r="M49" i="2" s="1"/>
  <c r="E49" i="2"/>
  <c r="F49" i="2" s="1"/>
  <c r="G49" i="2" s="1"/>
  <c r="D49" i="2"/>
  <c r="M48" i="2"/>
  <c r="L48" i="2"/>
  <c r="F48" i="2"/>
  <c r="G48" i="2" s="1"/>
  <c r="E48" i="2"/>
  <c r="D48" i="2"/>
  <c r="M47" i="2"/>
  <c r="L47" i="2"/>
  <c r="E47" i="2"/>
  <c r="D47" i="2"/>
  <c r="M46" i="2"/>
  <c r="L46" i="2"/>
  <c r="E46" i="2"/>
  <c r="D46" i="2"/>
  <c r="L45" i="2"/>
  <c r="M45" i="2" s="1"/>
  <c r="E45" i="2"/>
  <c r="D45" i="2"/>
  <c r="M44" i="2"/>
  <c r="L44" i="2"/>
  <c r="E44" i="2"/>
  <c r="D44" i="2"/>
  <c r="L42" i="2"/>
  <c r="D42" i="2"/>
  <c r="N35" i="2"/>
  <c r="M35" i="2"/>
  <c r="K35" i="2"/>
  <c r="D35" i="2"/>
  <c r="C35" i="2"/>
  <c r="E35" i="2" s="1"/>
  <c r="M34" i="2"/>
  <c r="N34" i="2" s="1"/>
  <c r="O34" i="2" s="1"/>
  <c r="E34" i="2"/>
  <c r="M33" i="2"/>
  <c r="N33" i="2" s="1"/>
  <c r="O33" i="2" s="1"/>
  <c r="E33" i="2"/>
  <c r="M32" i="2"/>
  <c r="N32" i="2" s="1"/>
  <c r="O32" i="2" s="1"/>
  <c r="E32" i="2"/>
  <c r="O31" i="2"/>
  <c r="N31" i="2"/>
  <c r="M31" i="2"/>
  <c r="E31" i="2"/>
  <c r="M30" i="2"/>
  <c r="N30" i="2" s="1"/>
  <c r="O30" i="2" s="1"/>
  <c r="E30" i="2"/>
  <c r="M29" i="2"/>
  <c r="N29" i="2" s="1"/>
  <c r="O29" i="2" s="1"/>
  <c r="E29" i="2"/>
  <c r="M28" i="2"/>
  <c r="N28" i="2" s="1"/>
  <c r="O28" i="2" s="1"/>
  <c r="E28" i="2"/>
  <c r="O27" i="2"/>
  <c r="N27" i="2"/>
  <c r="M27" i="2"/>
  <c r="E27" i="2"/>
  <c r="M26" i="2"/>
  <c r="N26" i="2" s="1"/>
  <c r="O26" i="2" s="1"/>
  <c r="E26" i="2"/>
  <c r="M25" i="2"/>
  <c r="N25" i="2" s="1"/>
  <c r="O25" i="2" s="1"/>
  <c r="E25" i="2"/>
  <c r="M24" i="2"/>
  <c r="N24" i="2" s="1"/>
  <c r="O24" i="2" s="1"/>
  <c r="E24" i="2"/>
  <c r="O23" i="2"/>
  <c r="N23" i="2"/>
  <c r="M23" i="2"/>
  <c r="F23" i="2"/>
  <c r="G23" i="2" s="1"/>
  <c r="E23" i="2"/>
  <c r="M22" i="2"/>
  <c r="N22" i="2" s="1"/>
  <c r="O22" i="2" s="1"/>
  <c r="E22" i="2"/>
  <c r="M21" i="2"/>
  <c r="N21" i="2" s="1"/>
  <c r="O21" i="2" s="1"/>
  <c r="E21" i="2"/>
  <c r="M20" i="2"/>
  <c r="N20" i="2" s="1"/>
  <c r="O20" i="2" s="1"/>
  <c r="E20" i="2"/>
  <c r="O19" i="2"/>
  <c r="N19" i="2"/>
  <c r="M19" i="2"/>
  <c r="E19" i="2"/>
  <c r="M18" i="2"/>
  <c r="N18" i="2" s="1"/>
  <c r="O18" i="2" s="1"/>
  <c r="E18" i="2"/>
  <c r="M17" i="2"/>
  <c r="N17" i="2" s="1"/>
  <c r="O17" i="2" s="1"/>
  <c r="E17" i="2"/>
  <c r="M16" i="2"/>
  <c r="N16" i="2" s="1"/>
  <c r="O16" i="2" s="1"/>
  <c r="E16" i="2"/>
  <c r="O15" i="2"/>
  <c r="N15" i="2"/>
  <c r="M15" i="2"/>
  <c r="F15" i="2"/>
  <c r="G15" i="2" s="1"/>
  <c r="E15" i="2"/>
  <c r="M14" i="2"/>
  <c r="N14" i="2" s="1"/>
  <c r="O14" i="2" s="1"/>
  <c r="F14" i="2"/>
  <c r="G14" i="2" s="1"/>
  <c r="E14" i="2"/>
  <c r="M13" i="2"/>
  <c r="N13" i="2" s="1"/>
  <c r="O13" i="2" s="1"/>
  <c r="E13" i="2"/>
  <c r="M12" i="2"/>
  <c r="N12" i="2" s="1"/>
  <c r="O12" i="2" s="1"/>
  <c r="E12" i="2"/>
  <c r="O11" i="2"/>
  <c r="N11" i="2"/>
  <c r="M11" i="2"/>
  <c r="E11" i="2"/>
  <c r="M10" i="2"/>
  <c r="N10" i="2" s="1"/>
  <c r="O10" i="2" s="1"/>
  <c r="E10" i="2"/>
  <c r="M9" i="2"/>
  <c r="N9" i="2" s="1"/>
  <c r="O9" i="2" s="1"/>
  <c r="E9" i="2"/>
  <c r="J13" i="7"/>
  <c r="J11" i="7"/>
  <c r="I10" i="7"/>
  <c r="I12" i="7" s="1"/>
  <c r="I14" i="7" s="1"/>
  <c r="G10" i="7"/>
  <c r="J9" i="7"/>
  <c r="B162" i="15"/>
  <c r="B167" i="15"/>
  <c r="B144" i="15"/>
  <c r="B152" i="15"/>
  <c r="B77" i="15"/>
  <c r="B58" i="15"/>
  <c r="B68" i="15"/>
  <c r="B73" i="15"/>
  <c r="B50" i="15"/>
  <c r="B90" i="15"/>
  <c r="B138" i="15"/>
  <c r="B147" i="15"/>
  <c r="B112" i="15"/>
  <c r="B26" i="15"/>
  <c r="B11" i="15"/>
  <c r="B36" i="15"/>
  <c r="B176" i="15"/>
  <c r="B41" i="15"/>
  <c r="B101" i="15"/>
  <c r="B82" i="15"/>
  <c r="B103" i="15"/>
  <c r="B72" i="15"/>
  <c r="B126" i="15"/>
  <c r="B129" i="15"/>
  <c r="B44" i="15"/>
  <c r="B127" i="15"/>
  <c r="B179" i="15"/>
  <c r="B175" i="15"/>
  <c r="B94" i="15"/>
  <c r="B107" i="15"/>
  <c r="B64" i="15"/>
  <c r="B163" i="15"/>
  <c r="B9" i="15"/>
  <c r="B157" i="15"/>
  <c r="B151" i="15"/>
  <c r="B180" i="15"/>
  <c r="B153" i="15"/>
  <c r="B96" i="15"/>
  <c r="B74" i="15"/>
  <c r="B75" i="15"/>
  <c r="B40" i="15"/>
  <c r="B172" i="15"/>
  <c r="B130" i="15"/>
  <c r="B135" i="15"/>
  <c r="B104" i="15"/>
  <c r="B183" i="15"/>
  <c r="B37" i="15"/>
  <c r="B18" i="15"/>
  <c r="B47" i="15"/>
  <c r="B92" i="15"/>
  <c r="B161" i="15"/>
  <c r="B30" i="15"/>
  <c r="B35" i="15"/>
  <c r="B169" i="15"/>
  <c r="B87" i="15"/>
  <c r="B120" i="15"/>
  <c r="B89" i="15"/>
  <c r="B83" i="15"/>
  <c r="B116" i="15"/>
  <c r="B81" i="15"/>
  <c r="B136" i="15"/>
  <c r="B10" i="15"/>
  <c r="B178" i="15"/>
  <c r="B32" i="15"/>
  <c r="B24" i="15"/>
  <c r="B62" i="15"/>
  <c r="B71" i="15"/>
  <c r="B122" i="15"/>
  <c r="B111" i="15"/>
  <c r="B140" i="15"/>
  <c r="B113" i="15"/>
  <c r="B170" i="15"/>
  <c r="B38" i="15"/>
  <c r="B33" i="15"/>
  <c r="B141" i="15"/>
  <c r="B134" i="15"/>
  <c r="B28" i="15"/>
  <c r="B31" i="15"/>
  <c r="B60" i="15"/>
  <c r="B25" i="15"/>
  <c r="B23" i="15"/>
  <c r="B52" i="15"/>
  <c r="B17" i="15"/>
  <c r="B146" i="15"/>
  <c r="B121" i="15"/>
  <c r="B106" i="15"/>
  <c r="B123" i="15"/>
  <c r="B29" i="15"/>
  <c r="B181" i="15"/>
  <c r="B166" i="15"/>
  <c r="B148" i="15"/>
  <c r="B55" i="15"/>
  <c r="B80" i="15"/>
  <c r="B49" i="15"/>
  <c r="B102" i="15"/>
  <c r="B39" i="15"/>
  <c r="B137" i="15"/>
  <c r="B114" i="15"/>
  <c r="B15" i="15"/>
  <c r="B13" i="15"/>
  <c r="B67" i="15"/>
  <c r="B154" i="15"/>
  <c r="B85" i="15"/>
  <c r="B66" i="15"/>
  <c r="B158" i="15"/>
  <c r="B150" i="15"/>
  <c r="B159" i="15"/>
  <c r="B132" i="15"/>
  <c r="B142" i="15"/>
  <c r="B155" i="15"/>
  <c r="B124" i="15"/>
  <c r="B12" i="15"/>
  <c r="B61" i="15"/>
  <c r="B42" i="15"/>
  <c r="B54" i="15"/>
  <c r="B43" i="15"/>
  <c r="B117" i="15"/>
  <c r="B98" i="15"/>
  <c r="B59" i="15"/>
  <c r="B174" i="15"/>
  <c r="B20" i="15"/>
  <c r="B164" i="15"/>
  <c r="B115" i="15"/>
  <c r="B171" i="15"/>
  <c r="B21" i="15"/>
  <c r="B165" i="15"/>
  <c r="B57" i="15"/>
  <c r="B86" i="15"/>
  <c r="B99" i="15"/>
  <c r="B56" i="15"/>
  <c r="B78" i="15"/>
  <c r="B91" i="15"/>
  <c r="B48" i="15"/>
  <c r="B143" i="15"/>
  <c r="B168" i="15"/>
  <c r="B145" i="15"/>
  <c r="B109" i="15"/>
  <c r="B105" i="15"/>
  <c r="B53" i="15"/>
  <c r="B34" i="15"/>
  <c r="B125" i="15"/>
  <c r="B110" i="15"/>
  <c r="B119" i="15"/>
  <c r="B88" i="15"/>
  <c r="B76" i="15"/>
  <c r="B65" i="15"/>
  <c r="B95" i="15"/>
  <c r="B128" i="15"/>
  <c r="B97" i="15"/>
  <c r="B149" i="15"/>
  <c r="B22" i="15"/>
  <c r="B27" i="15"/>
  <c r="B63" i="15"/>
  <c r="B14" i="15"/>
  <c r="B19" i="15"/>
  <c r="B182" i="15"/>
  <c r="B79" i="15"/>
  <c r="B108" i="15"/>
  <c r="B69" i="15"/>
  <c r="B45" i="15"/>
  <c r="B131" i="15"/>
  <c r="B160" i="15"/>
  <c r="B133" i="15"/>
  <c r="B93" i="15"/>
  <c r="B46" i="15"/>
  <c r="B51" i="15"/>
  <c r="B16" i="15"/>
  <c r="B177" i="15"/>
  <c r="B70" i="15"/>
  <c r="B100" i="15"/>
  <c r="B13" i="14" l="1"/>
  <c r="C20" i="14"/>
  <c r="B11" i="12"/>
  <c r="B11" i="6"/>
  <c r="J11" i="2"/>
  <c r="B11" i="8"/>
  <c r="B46" i="2"/>
  <c r="J46" i="2"/>
  <c r="B11" i="1"/>
  <c r="B11" i="2"/>
  <c r="B11" i="10"/>
  <c r="B19" i="12"/>
  <c r="B19" i="6"/>
  <c r="J19" i="2"/>
  <c r="B19" i="8"/>
  <c r="B54" i="2"/>
  <c r="J54" i="2"/>
  <c r="B19" i="2"/>
  <c r="B19" i="10"/>
  <c r="B19" i="1"/>
  <c r="B27" i="12"/>
  <c r="B27" i="6"/>
  <c r="J27" i="2"/>
  <c r="B27" i="8"/>
  <c r="B62" i="2"/>
  <c r="B27" i="1"/>
  <c r="J62" i="2"/>
  <c r="B27" i="2"/>
  <c r="B27" i="10"/>
  <c r="B35" i="12"/>
  <c r="B35" i="6"/>
  <c r="B35" i="1"/>
  <c r="B35" i="8"/>
  <c r="B70" i="2"/>
  <c r="J70" i="2"/>
  <c r="J35" i="2"/>
  <c r="B35" i="2"/>
  <c r="B35" i="10"/>
  <c r="C8" i="12"/>
  <c r="D8" i="12"/>
  <c r="L43" i="2"/>
  <c r="C8" i="2"/>
  <c r="G12" i="18"/>
  <c r="E12" i="18"/>
  <c r="G8" i="8"/>
  <c r="F8" i="8"/>
  <c r="D43" i="2"/>
  <c r="C43" i="2"/>
  <c r="D8" i="2"/>
  <c r="K8" i="8"/>
  <c r="J8" i="8"/>
  <c r="C43" i="14"/>
  <c r="C7" i="1"/>
  <c r="G16" i="7"/>
  <c r="P3" i="2"/>
  <c r="F6" i="2"/>
  <c r="F41" i="2"/>
  <c r="N6" i="2"/>
  <c r="N41" i="2"/>
  <c r="K41" i="2"/>
  <c r="C8" i="6"/>
  <c r="F3" i="8"/>
  <c r="C7" i="10"/>
  <c r="I7" i="10"/>
  <c r="F7" i="10"/>
  <c r="N4" i="10"/>
  <c r="J8" i="18"/>
  <c r="G8" i="18"/>
  <c r="N7" i="18"/>
  <c r="E7" i="12"/>
  <c r="B14" i="14"/>
  <c r="C21" i="14"/>
  <c r="B12" i="12"/>
  <c r="B12" i="8"/>
  <c r="J47" i="2"/>
  <c r="B12" i="10"/>
  <c r="B12" i="1"/>
  <c r="J12" i="2"/>
  <c r="B12" i="2"/>
  <c r="B12" i="6"/>
  <c r="B47" i="2"/>
  <c r="B20" i="12"/>
  <c r="B20" i="8"/>
  <c r="J55" i="2"/>
  <c r="B20" i="10"/>
  <c r="J20" i="2"/>
  <c r="B20" i="6"/>
  <c r="B20" i="2"/>
  <c r="B20" i="1"/>
  <c r="B55" i="2"/>
  <c r="B28" i="12"/>
  <c r="B28" i="8"/>
  <c r="J63" i="2"/>
  <c r="B28" i="1"/>
  <c r="B28" i="10"/>
  <c r="B28" i="6"/>
  <c r="J28" i="2"/>
  <c r="B28" i="2"/>
  <c r="B63" i="2"/>
  <c r="B5" i="12"/>
  <c r="B39" i="2"/>
  <c r="B4" i="8"/>
  <c r="B4" i="18"/>
  <c r="B3" i="10"/>
  <c r="J4" i="2"/>
  <c r="B4" i="2"/>
  <c r="J39" i="2"/>
  <c r="F43" i="2"/>
  <c r="F8" i="2"/>
  <c r="N8" i="2"/>
  <c r="N43" i="2"/>
  <c r="B2" i="1"/>
  <c r="C8" i="1"/>
  <c r="B11" i="7"/>
  <c r="H16" i="7"/>
  <c r="B37" i="2"/>
  <c r="G6" i="2"/>
  <c r="G41" i="2"/>
  <c r="O6" i="2"/>
  <c r="O41" i="2"/>
  <c r="P41" i="2"/>
  <c r="D8" i="6"/>
  <c r="J1" i="8"/>
  <c r="D7" i="10"/>
  <c r="J7" i="10"/>
  <c r="G7" i="10"/>
  <c r="B37" i="10"/>
  <c r="B6" i="18"/>
  <c r="E8" i="18"/>
  <c r="C22" i="14"/>
  <c r="B13" i="12"/>
  <c r="B13" i="10"/>
  <c r="J13" i="2"/>
  <c r="B13" i="8"/>
  <c r="B13" i="6"/>
  <c r="B48" i="2"/>
  <c r="B13" i="2"/>
  <c r="B13" i="1"/>
  <c r="J48" i="2"/>
  <c r="B21" i="12"/>
  <c r="B21" i="10"/>
  <c r="J21" i="2"/>
  <c r="B21" i="8"/>
  <c r="B21" i="6"/>
  <c r="B56" i="2"/>
  <c r="B21" i="2"/>
  <c r="B21" i="1"/>
  <c r="J56" i="2"/>
  <c r="B29" i="12"/>
  <c r="B29" i="10"/>
  <c r="J29" i="2"/>
  <c r="B29" i="8"/>
  <c r="B29" i="6"/>
  <c r="B64" i="2"/>
  <c r="B29" i="2"/>
  <c r="B29" i="1"/>
  <c r="J64" i="2"/>
  <c r="B6" i="12"/>
  <c r="J40" i="2"/>
  <c r="B4" i="10"/>
  <c r="B5" i="2"/>
  <c r="B5" i="18"/>
  <c r="B40" i="2"/>
  <c r="J5" i="2"/>
  <c r="B5" i="8"/>
  <c r="H12" i="18"/>
  <c r="C8" i="10"/>
  <c r="L8" i="8"/>
  <c r="H8" i="8"/>
  <c r="E43" i="2"/>
  <c r="E8" i="10"/>
  <c r="D8" i="8"/>
  <c r="E8" i="2"/>
  <c r="D8" i="10"/>
  <c r="B3" i="1"/>
  <c r="D7" i="1"/>
  <c r="B12" i="7"/>
  <c r="I16" i="7"/>
  <c r="H38" i="2"/>
  <c r="H6" i="2"/>
  <c r="F5" i="2"/>
  <c r="F40" i="2"/>
  <c r="E8" i="6"/>
  <c r="J3" i="8"/>
  <c r="H7" i="10"/>
  <c r="E7" i="10"/>
  <c r="K7" i="10"/>
  <c r="B11" i="18"/>
  <c r="B38" i="10"/>
  <c r="B10" i="18"/>
  <c r="F8" i="18"/>
  <c r="F7" i="12"/>
  <c r="C23" i="14"/>
  <c r="B14" i="12"/>
  <c r="B14" i="10"/>
  <c r="J49" i="2"/>
  <c r="B14" i="2"/>
  <c r="B14" i="8"/>
  <c r="B14" i="6"/>
  <c r="J14" i="2"/>
  <c r="B49" i="2"/>
  <c r="B14" i="1"/>
  <c r="B22" i="12"/>
  <c r="B22" i="10"/>
  <c r="J57" i="2"/>
  <c r="B22" i="2"/>
  <c r="B22" i="8"/>
  <c r="B22" i="6"/>
  <c r="J22" i="2"/>
  <c r="B57" i="2"/>
  <c r="B22" i="1"/>
  <c r="B30" i="12"/>
  <c r="B30" i="10"/>
  <c r="J65" i="2"/>
  <c r="B30" i="2"/>
  <c r="B30" i="8"/>
  <c r="B30" i="6"/>
  <c r="J30" i="2"/>
  <c r="B65" i="2"/>
  <c r="B30" i="1"/>
  <c r="B7" i="2"/>
  <c r="B42" i="2"/>
  <c r="B9" i="18"/>
  <c r="J7" i="2"/>
  <c r="B7" i="8"/>
  <c r="J42" i="2"/>
  <c r="F12" i="18"/>
  <c r="K8" i="2"/>
  <c r="K43" i="2"/>
  <c r="D8" i="1"/>
  <c r="E7" i="1"/>
  <c r="B7" i="7"/>
  <c r="B16" i="7"/>
  <c r="J37" i="2"/>
  <c r="K6" i="2"/>
  <c r="H5" i="2"/>
  <c r="H40" i="2"/>
  <c r="B6" i="6"/>
  <c r="F8" i="6"/>
  <c r="L6" i="8"/>
  <c r="H6" i="8"/>
  <c r="D6" i="8"/>
  <c r="L7" i="10"/>
  <c r="L8" i="18"/>
  <c r="I8" i="18"/>
  <c r="G7" i="12"/>
  <c r="C24" i="14"/>
  <c r="B15" i="12"/>
  <c r="B15" i="6"/>
  <c r="J15" i="2"/>
  <c r="B15" i="1"/>
  <c r="B50" i="2"/>
  <c r="B15" i="10"/>
  <c r="B15" i="8"/>
  <c r="J50" i="2"/>
  <c r="B15" i="2"/>
  <c r="B23" i="12"/>
  <c r="B23" i="6"/>
  <c r="J23" i="2"/>
  <c r="B23" i="1"/>
  <c r="B58" i="2"/>
  <c r="B23" i="10"/>
  <c r="J58" i="2"/>
  <c r="B23" i="8"/>
  <c r="B23" i="2"/>
  <c r="B31" i="12"/>
  <c r="B31" i="6"/>
  <c r="J31" i="2"/>
  <c r="B31" i="1"/>
  <c r="B66" i="2"/>
  <c r="B31" i="10"/>
  <c r="B31" i="8"/>
  <c r="B31" i="2"/>
  <c r="J66" i="2"/>
  <c r="B8" i="12"/>
  <c r="B43" i="2"/>
  <c r="J8" i="2"/>
  <c r="B12" i="18"/>
  <c r="B8" i="10"/>
  <c r="B8" i="2"/>
  <c r="B8" i="8"/>
  <c r="J43" i="2"/>
  <c r="M8" i="2"/>
  <c r="L8" i="2"/>
  <c r="E8" i="1"/>
  <c r="D8" i="7"/>
  <c r="B10" i="7"/>
  <c r="B17" i="7"/>
  <c r="P38" i="2"/>
  <c r="L6" i="2"/>
  <c r="N5" i="2"/>
  <c r="N40" i="2"/>
  <c r="C7" i="6"/>
  <c r="G7" i="6"/>
  <c r="K6" i="8"/>
  <c r="G6" i="8"/>
  <c r="B5" i="10"/>
  <c r="B2" i="18"/>
  <c r="K8" i="18"/>
  <c r="H8" i="18"/>
  <c r="F6" i="12"/>
  <c r="C25" i="14"/>
  <c r="B16" i="12"/>
  <c r="J51" i="2"/>
  <c r="B16" i="8"/>
  <c r="B16" i="10"/>
  <c r="B16" i="2"/>
  <c r="B51" i="2"/>
  <c r="B16" i="1"/>
  <c r="B16" i="6"/>
  <c r="J16" i="2"/>
  <c r="B24" i="12"/>
  <c r="J59" i="2"/>
  <c r="B24" i="8"/>
  <c r="B24" i="10"/>
  <c r="B59" i="2"/>
  <c r="B24" i="6"/>
  <c r="J24" i="2"/>
  <c r="B24" i="2"/>
  <c r="B24" i="1"/>
  <c r="B32" i="12"/>
  <c r="J67" i="2"/>
  <c r="B32" i="8"/>
  <c r="B32" i="10"/>
  <c r="B32" i="6"/>
  <c r="B32" i="2"/>
  <c r="B67" i="2"/>
  <c r="B32" i="1"/>
  <c r="J32" i="2"/>
  <c r="B3" i="8"/>
  <c r="F7" i="1"/>
  <c r="B36" i="1"/>
  <c r="H8" i="7"/>
  <c r="D16" i="7"/>
  <c r="B1" i="2"/>
  <c r="C6" i="2"/>
  <c r="P6" i="2"/>
  <c r="P5" i="2"/>
  <c r="P40" i="2"/>
  <c r="D7" i="6"/>
  <c r="D1" i="8"/>
  <c r="F6" i="8"/>
  <c r="C6" i="10"/>
  <c r="M7" i="10"/>
  <c r="B8" i="18"/>
  <c r="G7" i="18"/>
  <c r="G6" i="12"/>
  <c r="E1" i="14"/>
  <c r="C17" i="14"/>
  <c r="B9" i="12"/>
  <c r="J9" i="2"/>
  <c r="B9" i="10"/>
  <c r="B9" i="6"/>
  <c r="B44" i="2"/>
  <c r="B9" i="2"/>
  <c r="J44" i="2"/>
  <c r="B9" i="8"/>
  <c r="B9" i="1"/>
  <c r="B17" i="12"/>
  <c r="J17" i="2"/>
  <c r="B17" i="10"/>
  <c r="B17" i="6"/>
  <c r="B52" i="2"/>
  <c r="B17" i="2"/>
  <c r="J52" i="2"/>
  <c r="B17" i="1"/>
  <c r="B17" i="8"/>
  <c r="B25" i="12"/>
  <c r="J25" i="2"/>
  <c r="B25" i="10"/>
  <c r="B25" i="6"/>
  <c r="B60" i="2"/>
  <c r="B25" i="2"/>
  <c r="J60" i="2"/>
  <c r="B25" i="8"/>
  <c r="B25" i="1"/>
  <c r="B33" i="12"/>
  <c r="J33" i="2"/>
  <c r="B33" i="10"/>
  <c r="B33" i="6"/>
  <c r="B68" i="2"/>
  <c r="B33" i="2"/>
  <c r="J68" i="2"/>
  <c r="B33" i="8"/>
  <c r="B33" i="1"/>
  <c r="G8" i="12"/>
  <c r="H43" i="2"/>
  <c r="H8" i="2"/>
  <c r="N8" i="10"/>
  <c r="P43" i="2"/>
  <c r="P8" i="2"/>
  <c r="C41" i="14"/>
  <c r="B1" i="7"/>
  <c r="J8" i="7"/>
  <c r="E16" i="7"/>
  <c r="H3" i="2"/>
  <c r="D6" i="2"/>
  <c r="L41" i="2"/>
  <c r="D41" i="2"/>
  <c r="C41" i="2"/>
  <c r="E7" i="6"/>
  <c r="D3" i="8"/>
  <c r="J6" i="8"/>
  <c r="F6" i="10"/>
  <c r="N7" i="10"/>
  <c r="C8" i="18"/>
  <c r="J7" i="18"/>
  <c r="D7" i="12"/>
  <c r="E2" i="14"/>
  <c r="C19" i="14"/>
  <c r="B10" i="12"/>
  <c r="J45" i="2"/>
  <c r="B10" i="2"/>
  <c r="B10" i="1"/>
  <c r="B10" i="10"/>
  <c r="B10" i="6"/>
  <c r="J10" i="2"/>
  <c r="B10" i="8"/>
  <c r="B45" i="2"/>
  <c r="B18" i="12"/>
  <c r="J53" i="2"/>
  <c r="B18" i="2"/>
  <c r="B18" i="1"/>
  <c r="B18" i="6"/>
  <c r="J18" i="2"/>
  <c r="B18" i="10"/>
  <c r="B53" i="2"/>
  <c r="B18" i="8"/>
  <c r="B26" i="12"/>
  <c r="J61" i="2"/>
  <c r="B26" i="2"/>
  <c r="B26" i="1"/>
  <c r="B26" i="10"/>
  <c r="B26" i="6"/>
  <c r="J26" i="2"/>
  <c r="B26" i="8"/>
  <c r="B61" i="2"/>
  <c r="B34" i="12"/>
  <c r="J69" i="2"/>
  <c r="B34" i="2"/>
  <c r="B34" i="10"/>
  <c r="B34" i="1"/>
  <c r="B34" i="6"/>
  <c r="J34" i="2"/>
  <c r="B69" i="2"/>
  <c r="B34" i="8"/>
  <c r="C42" i="14"/>
  <c r="B6" i="1"/>
  <c r="B9" i="7"/>
  <c r="B13" i="7"/>
  <c r="F16" i="7"/>
  <c r="J1" i="2"/>
  <c r="M41" i="2"/>
  <c r="E6" i="2"/>
  <c r="E41" i="2"/>
  <c r="M6" i="2"/>
  <c r="H41" i="2"/>
  <c r="F7" i="6"/>
  <c r="F1" i="8"/>
  <c r="I6" i="10"/>
  <c r="M4" i="10"/>
  <c r="D8" i="18"/>
  <c r="M7" i="18"/>
  <c r="C7" i="12"/>
  <c r="B37" i="12"/>
  <c r="H10" i="10"/>
  <c r="K10" i="10" s="1"/>
  <c r="G22" i="10"/>
  <c r="J22" i="10" s="1"/>
  <c r="H11" i="10"/>
  <c r="K11" i="10" s="1"/>
  <c r="H28" i="10"/>
  <c r="K28" i="10" s="1"/>
  <c r="H12" i="10"/>
  <c r="K12" i="10" s="1"/>
  <c r="H20" i="10"/>
  <c r="K20" i="10" s="1"/>
  <c r="G18" i="10"/>
  <c r="J18" i="10" s="1"/>
  <c r="L35" i="8"/>
  <c r="H13" i="10"/>
  <c r="K13" i="10" s="1"/>
  <c r="F33" i="2"/>
  <c r="G33" i="2" s="1"/>
  <c r="F29" i="2"/>
  <c r="G29" i="2" s="1"/>
  <c r="F25" i="2"/>
  <c r="G25" i="2" s="1"/>
  <c r="F21" i="2"/>
  <c r="G21" i="2" s="1"/>
  <c r="F17" i="2"/>
  <c r="G17" i="2" s="1"/>
  <c r="F13" i="2"/>
  <c r="G13" i="2" s="1"/>
  <c r="F9" i="2"/>
  <c r="G9" i="2" s="1"/>
  <c r="F35" i="2"/>
  <c r="F32" i="2"/>
  <c r="G32" i="2" s="1"/>
  <c r="J10" i="7"/>
  <c r="J12" i="7" s="1"/>
  <c r="J14" i="7" s="1"/>
  <c r="G12" i="7"/>
  <c r="G14" i="7" s="1"/>
  <c r="O35" i="2"/>
  <c r="F10" i="2"/>
  <c r="G10" i="2" s="1"/>
  <c r="F18" i="2"/>
  <c r="G18" i="2" s="1"/>
  <c r="F26" i="2"/>
  <c r="G26" i="2" s="1"/>
  <c r="F34" i="2"/>
  <c r="G34" i="2" s="1"/>
  <c r="L70" i="2"/>
  <c r="M70" i="2" s="1"/>
  <c r="N70" i="2" s="1"/>
  <c r="H10" i="8"/>
  <c r="D10" i="10" s="1"/>
  <c r="G35" i="8"/>
  <c r="H35" i="8" s="1"/>
  <c r="H19" i="10"/>
  <c r="K19" i="10" s="1"/>
  <c r="L266" i="18"/>
  <c r="K44" i="18"/>
  <c r="K76" i="18"/>
  <c r="K108" i="18"/>
  <c r="K140" i="18"/>
  <c r="K172" i="18"/>
  <c r="K240" i="18"/>
  <c r="D37" i="10"/>
  <c r="G31" i="10" s="1"/>
  <c r="J31" i="10" s="1"/>
  <c r="L24" i="18"/>
  <c r="L32" i="18"/>
  <c r="L40" i="18"/>
  <c r="L48" i="18"/>
  <c r="L56" i="18"/>
  <c r="L64" i="18"/>
  <c r="L72" i="18"/>
  <c r="L80" i="18"/>
  <c r="L88" i="18"/>
  <c r="L92" i="18"/>
  <c r="L100" i="18"/>
  <c r="L108" i="18"/>
  <c r="L116" i="18"/>
  <c r="L124" i="18"/>
  <c r="L132" i="18"/>
  <c r="L140" i="18"/>
  <c r="L148" i="18"/>
  <c r="L156" i="18"/>
  <c r="L164" i="18"/>
  <c r="L172" i="18"/>
  <c r="L184" i="18"/>
  <c r="L200" i="18"/>
  <c r="L216" i="18"/>
  <c r="F31" i="2"/>
  <c r="G31" i="2" s="1"/>
  <c r="F70" i="2"/>
  <c r="H15" i="10"/>
  <c r="K15" i="10" s="1"/>
  <c r="E37" i="10"/>
  <c r="K49" i="18"/>
  <c r="K113" i="18"/>
  <c r="K177" i="18"/>
  <c r="G20" i="10"/>
  <c r="J20" i="10" s="1"/>
  <c r="F12" i="2"/>
  <c r="G12" i="2" s="1"/>
  <c r="F20" i="2"/>
  <c r="G20" i="2" s="1"/>
  <c r="F28" i="2"/>
  <c r="G28" i="2" s="1"/>
  <c r="F46" i="2"/>
  <c r="G46" i="2" s="1"/>
  <c r="F47" i="2"/>
  <c r="G47" i="2" s="1"/>
  <c r="F54" i="2"/>
  <c r="G54" i="2" s="1"/>
  <c r="F55" i="2"/>
  <c r="G55" i="2" s="1"/>
  <c r="F62" i="2"/>
  <c r="G62" i="2" s="1"/>
  <c r="F63" i="2"/>
  <c r="G63" i="2" s="1"/>
  <c r="F69" i="2"/>
  <c r="G69" i="2" s="1"/>
  <c r="G9" i="10"/>
  <c r="L13" i="18"/>
  <c r="L17" i="18"/>
  <c r="L21" i="18"/>
  <c r="L25" i="18"/>
  <c r="L29" i="18"/>
  <c r="L33" i="18"/>
  <c r="L37" i="18"/>
  <c r="L41" i="18"/>
  <c r="L45" i="18"/>
  <c r="L49" i="18"/>
  <c r="L53" i="18"/>
  <c r="L57" i="18"/>
  <c r="L61" i="18"/>
  <c r="L65" i="18"/>
  <c r="L69" i="18"/>
  <c r="L73" i="18"/>
  <c r="L77" i="18"/>
  <c r="L81" i="18"/>
  <c r="L85" i="18"/>
  <c r="L89" i="18"/>
  <c r="L93" i="18"/>
  <c r="L97" i="18"/>
  <c r="L101" i="18"/>
  <c r="L105" i="18"/>
  <c r="L109" i="18"/>
  <c r="L113" i="18"/>
  <c r="L117" i="18"/>
  <c r="L121" i="18"/>
  <c r="L125" i="18"/>
  <c r="L129" i="18"/>
  <c r="L133" i="18"/>
  <c r="L137" i="18"/>
  <c r="L141" i="18"/>
  <c r="L145" i="18"/>
  <c r="L149" i="18"/>
  <c r="L153" i="18"/>
  <c r="L157" i="18"/>
  <c r="L161" i="18"/>
  <c r="L165" i="18"/>
  <c r="L169" i="18"/>
  <c r="L173" i="18"/>
  <c r="L177" i="18"/>
  <c r="L181" i="18"/>
  <c r="L193" i="18"/>
  <c r="L197" i="18"/>
  <c r="L201" i="18"/>
  <c r="L213" i="18"/>
  <c r="L217" i="18"/>
  <c r="L225" i="18"/>
  <c r="L233" i="18"/>
  <c r="L241" i="18"/>
  <c r="L249" i="18"/>
  <c r="L257" i="18"/>
  <c r="L265" i="18"/>
  <c r="L277" i="18"/>
  <c r="F22" i="2"/>
  <c r="G22" i="2" s="1"/>
  <c r="F30" i="2"/>
  <c r="G30" i="2" s="1"/>
  <c r="F68" i="2"/>
  <c r="G68" i="2" s="1"/>
  <c r="H30" i="10"/>
  <c r="K30" i="10" s="1"/>
  <c r="H17" i="10"/>
  <c r="K17" i="10" s="1"/>
  <c r="H33" i="10"/>
  <c r="K33" i="10" s="1"/>
  <c r="N47" i="2"/>
  <c r="O47" i="2" s="1"/>
  <c r="F53" i="2"/>
  <c r="G53" i="2" s="1"/>
  <c r="F61" i="2"/>
  <c r="G61" i="2" s="1"/>
  <c r="K35" i="8"/>
  <c r="H16" i="10"/>
  <c r="K16" i="10" s="1"/>
  <c r="H23" i="10"/>
  <c r="K23" i="10" s="1"/>
  <c r="L18" i="18"/>
  <c r="L26" i="18"/>
  <c r="L34" i="18"/>
  <c r="L42" i="18"/>
  <c r="L50" i="18"/>
  <c r="L58" i="18"/>
  <c r="L66" i="18"/>
  <c r="L74" i="18"/>
  <c r="L82" i="18"/>
  <c r="L90" i="18"/>
  <c r="L98" i="18"/>
  <c r="L106" i="18"/>
  <c r="L114" i="18"/>
  <c r="L122" i="18"/>
  <c r="L130" i="18"/>
  <c r="L138" i="18"/>
  <c r="L146" i="18"/>
  <c r="L154" i="18"/>
  <c r="L162" i="18"/>
  <c r="L170" i="18"/>
  <c r="L178" i="18"/>
  <c r="L186" i="18"/>
  <c r="L194" i="18"/>
  <c r="F44" i="2"/>
  <c r="G44" i="2" s="1"/>
  <c r="D38" i="10"/>
  <c r="K31" i="18"/>
  <c r="K99" i="18"/>
  <c r="K163" i="18"/>
  <c r="F45" i="2"/>
  <c r="G45" i="2" s="1"/>
  <c r="F52" i="2"/>
  <c r="G52" i="2" s="1"/>
  <c r="F60" i="2"/>
  <c r="G60" i="2" s="1"/>
  <c r="F11" i="2"/>
  <c r="G11" i="2" s="1"/>
  <c r="F19" i="2"/>
  <c r="G19" i="2" s="1"/>
  <c r="F27" i="2"/>
  <c r="G27" i="2" s="1"/>
  <c r="F67" i="2"/>
  <c r="G67" i="2" s="1"/>
  <c r="H14" i="10"/>
  <c r="K14" i="10" s="1"/>
  <c r="I18" i="7"/>
  <c r="H18" i="7"/>
  <c r="F16" i="2"/>
  <c r="G16" i="2" s="1"/>
  <c r="F24" i="2"/>
  <c r="G24" i="2" s="1"/>
  <c r="F50" i="2"/>
  <c r="G50" i="2" s="1"/>
  <c r="F51" i="2"/>
  <c r="G51" i="2" s="1"/>
  <c r="F58" i="2"/>
  <c r="G58" i="2" s="1"/>
  <c r="F59" i="2"/>
  <c r="G59" i="2" s="1"/>
  <c r="N68" i="2"/>
  <c r="O68" i="2" s="1"/>
  <c r="G24" i="10"/>
  <c r="J24" i="10" s="1"/>
  <c r="E38" i="10"/>
  <c r="H9" i="10" s="1"/>
  <c r="J15" i="18"/>
  <c r="J23" i="18"/>
  <c r="J31" i="18"/>
  <c r="J39" i="18"/>
  <c r="J47" i="18"/>
  <c r="J55" i="18"/>
  <c r="J63" i="18"/>
  <c r="J71" i="18"/>
  <c r="J79" i="18"/>
  <c r="J87" i="18"/>
  <c r="J95" i="18"/>
  <c r="J103" i="18"/>
  <c r="J111" i="18"/>
  <c r="J119" i="18"/>
  <c r="J127" i="18"/>
  <c r="J135" i="18"/>
  <c r="J143" i="18"/>
  <c r="J151" i="18"/>
  <c r="J159" i="18"/>
  <c r="J167" i="18"/>
  <c r="J175" i="18"/>
  <c r="J182" i="18"/>
  <c r="J192" i="18"/>
  <c r="L199" i="18"/>
  <c r="J203" i="18"/>
  <c r="L204" i="18"/>
  <c r="L211" i="18"/>
  <c r="J214" i="18"/>
  <c r="L224" i="18"/>
  <c r="J226" i="18"/>
  <c r="K230" i="18"/>
  <c r="L240" i="18"/>
  <c r="J242" i="18"/>
  <c r="L256" i="18"/>
  <c r="J258" i="18"/>
  <c r="J273" i="18"/>
  <c r="K279" i="18"/>
  <c r="L285" i="18"/>
  <c r="J287" i="18"/>
  <c r="L312" i="18"/>
  <c r="K315" i="18"/>
  <c r="C37" i="10"/>
  <c r="F25" i="10" s="1"/>
  <c r="I25" i="10" s="1"/>
  <c r="H11" i="18"/>
  <c r="K36" i="18" s="1"/>
  <c r="J14" i="18"/>
  <c r="L16" i="18"/>
  <c r="J22" i="18"/>
  <c r="J30" i="18"/>
  <c r="J38" i="18"/>
  <c r="J46" i="18"/>
  <c r="M46" i="18" s="1"/>
  <c r="N46" i="18" s="1"/>
  <c r="J54" i="18"/>
  <c r="J62" i="18"/>
  <c r="J70" i="18"/>
  <c r="J78" i="18"/>
  <c r="J86" i="18"/>
  <c r="J94" i="18"/>
  <c r="L96" i="18"/>
  <c r="J102" i="18"/>
  <c r="K103" i="18"/>
  <c r="L104" i="18"/>
  <c r="J110" i="18"/>
  <c r="L112" i="18"/>
  <c r="J118" i="18"/>
  <c r="K119" i="18"/>
  <c r="L120" i="18"/>
  <c r="J126" i="18"/>
  <c r="L128" i="18"/>
  <c r="J134" i="18"/>
  <c r="L136" i="18"/>
  <c r="J142" i="18"/>
  <c r="L144" i="18"/>
  <c r="J150" i="18"/>
  <c r="K151" i="18"/>
  <c r="L152" i="18"/>
  <c r="J158" i="18"/>
  <c r="L160" i="18"/>
  <c r="J166" i="18"/>
  <c r="K167" i="18"/>
  <c r="L168" i="18"/>
  <c r="J174" i="18"/>
  <c r="L176" i="18"/>
  <c r="L185" i="18"/>
  <c r="L189" i="18"/>
  <c r="K196" i="18"/>
  <c r="J199" i="18"/>
  <c r="J202" i="18"/>
  <c r="L206" i="18"/>
  <c r="J209" i="18"/>
  <c r="L210" i="18"/>
  <c r="K221" i="18"/>
  <c r="L223" i="18"/>
  <c r="L226" i="18"/>
  <c r="L230" i="18"/>
  <c r="L239" i="18"/>
  <c r="L242" i="18"/>
  <c r="K244" i="18"/>
  <c r="L246" i="18"/>
  <c r="K253" i="18"/>
  <c r="L255" i="18"/>
  <c r="L258" i="18"/>
  <c r="L262" i="18"/>
  <c r="K273" i="18"/>
  <c r="J281" i="18"/>
  <c r="L292" i="18"/>
  <c r="L303" i="18"/>
  <c r="J13" i="18"/>
  <c r="K14" i="18"/>
  <c r="L15" i="18"/>
  <c r="J21" i="18"/>
  <c r="M21" i="18" s="1"/>
  <c r="N21" i="18" s="1"/>
  <c r="L23" i="18"/>
  <c r="J29" i="18"/>
  <c r="L31" i="18"/>
  <c r="J37" i="18"/>
  <c r="L39" i="18"/>
  <c r="J45" i="18"/>
  <c r="K46" i="18"/>
  <c r="L47" i="18"/>
  <c r="J53" i="18"/>
  <c r="L55" i="18"/>
  <c r="J61" i="18"/>
  <c r="K62" i="18"/>
  <c r="L63" i="18"/>
  <c r="J69" i="18"/>
  <c r="L71" i="18"/>
  <c r="J77" i="18"/>
  <c r="K78" i="18"/>
  <c r="L79" i="18"/>
  <c r="J85" i="18"/>
  <c r="M85" i="18" s="1"/>
  <c r="N85" i="18" s="1"/>
  <c r="L87" i="18"/>
  <c r="J93" i="18"/>
  <c r="L95" i="18"/>
  <c r="J101" i="18"/>
  <c r="L103" i="18"/>
  <c r="J109" i="18"/>
  <c r="K110" i="18"/>
  <c r="L111" i="18"/>
  <c r="J117" i="18"/>
  <c r="L119" i="18"/>
  <c r="J125" i="18"/>
  <c r="K126" i="18"/>
  <c r="L127" i="18"/>
  <c r="J133" i="18"/>
  <c r="L135" i="18"/>
  <c r="J141" i="18"/>
  <c r="K142" i="18"/>
  <c r="L143" i="18"/>
  <c r="J149" i="18"/>
  <c r="M149" i="18" s="1"/>
  <c r="N149" i="18" s="1"/>
  <c r="L151" i="18"/>
  <c r="J157" i="18"/>
  <c r="L159" i="18"/>
  <c r="J165" i="18"/>
  <c r="L167" i="18"/>
  <c r="J173" i="18"/>
  <c r="K174" i="18"/>
  <c r="L175" i="18"/>
  <c r="J184" i="18"/>
  <c r="L191" i="18"/>
  <c r="L192" i="18"/>
  <c r="J195" i="18"/>
  <c r="L196" i="18"/>
  <c r="K198" i="18"/>
  <c r="L203" i="18"/>
  <c r="J206" i="18"/>
  <c r="J216" i="18"/>
  <c r="K219" i="18"/>
  <c r="L221" i="18"/>
  <c r="J223" i="18"/>
  <c r="J230" i="18"/>
  <c r="J232" i="18"/>
  <c r="K235" i="18"/>
  <c r="L237" i="18"/>
  <c r="J239" i="18"/>
  <c r="J246" i="18"/>
  <c r="J248" i="18"/>
  <c r="L253" i="18"/>
  <c r="J255" i="18"/>
  <c r="J262" i="18"/>
  <c r="J264" i="18"/>
  <c r="K267" i="18"/>
  <c r="L269" i="18"/>
  <c r="J271" i="18"/>
  <c r="L273" i="18"/>
  <c r="L281" i="18"/>
  <c r="K13" i="18"/>
  <c r="L14" i="18"/>
  <c r="J20" i="18"/>
  <c r="K21" i="18"/>
  <c r="L22" i="18"/>
  <c r="J28" i="18"/>
  <c r="L30" i="18"/>
  <c r="J36" i="18"/>
  <c r="L38" i="18"/>
  <c r="J44" i="18"/>
  <c r="K45" i="18"/>
  <c r="L46" i="18"/>
  <c r="J52" i="18"/>
  <c r="L54" i="18"/>
  <c r="J60" i="18"/>
  <c r="K61" i="18"/>
  <c r="L62" i="18"/>
  <c r="J68" i="18"/>
  <c r="L70" i="18"/>
  <c r="J76" i="18"/>
  <c r="K77" i="18"/>
  <c r="L78" i="18"/>
  <c r="J84" i="18"/>
  <c r="K85" i="18"/>
  <c r="L86" i="18"/>
  <c r="J92" i="18"/>
  <c r="L94" i="18"/>
  <c r="J100" i="18"/>
  <c r="L102" i="18"/>
  <c r="J108" i="18"/>
  <c r="K109" i="18"/>
  <c r="L110" i="18"/>
  <c r="J116" i="18"/>
  <c r="L118" i="18"/>
  <c r="J124" i="18"/>
  <c r="K125" i="18"/>
  <c r="L126" i="18"/>
  <c r="J132" i="18"/>
  <c r="L134" i="18"/>
  <c r="J140" i="18"/>
  <c r="K141" i="18"/>
  <c r="L142" i="18"/>
  <c r="J148" i="18"/>
  <c r="K149" i="18"/>
  <c r="L150" i="18"/>
  <c r="J156" i="18"/>
  <c r="L158" i="18"/>
  <c r="J164" i="18"/>
  <c r="L166" i="18"/>
  <c r="J172" i="18"/>
  <c r="K173" i="18"/>
  <c r="L174" i="18"/>
  <c r="J180" i="18"/>
  <c r="J191" i="18"/>
  <c r="J194" i="18"/>
  <c r="K195" i="18"/>
  <c r="L198" i="18"/>
  <c r="J201" i="18"/>
  <c r="L202" i="18"/>
  <c r="L209" i="18"/>
  <c r="K216" i="18"/>
  <c r="K225" i="18"/>
  <c r="L228" i="18"/>
  <c r="K232" i="18"/>
  <c r="L244" i="18"/>
  <c r="K248" i="18"/>
  <c r="K257" i="18"/>
  <c r="L260" i="18"/>
  <c r="K264" i="18"/>
  <c r="L310" i="18"/>
  <c r="C38" i="10"/>
  <c r="F30" i="10" s="1"/>
  <c r="I30" i="10" s="1"/>
  <c r="J2141" i="18"/>
  <c r="J2133" i="18"/>
  <c r="J2125" i="18"/>
  <c r="J2117" i="18"/>
  <c r="J2109" i="18"/>
  <c r="J2101" i="18"/>
  <c r="J2093" i="18"/>
  <c r="J2085" i="18"/>
  <c r="J2077" i="18"/>
  <c r="J2140" i="18"/>
  <c r="J2135" i="18"/>
  <c r="J2130" i="18"/>
  <c r="J2126" i="18"/>
  <c r="J2116" i="18"/>
  <c r="J2111" i="18"/>
  <c r="J2096" i="18"/>
  <c r="J2091" i="18"/>
  <c r="J2081" i="18"/>
  <c r="J2069" i="18"/>
  <c r="J2061" i="18"/>
  <c r="J2053" i="18"/>
  <c r="J2045" i="18"/>
  <c r="J2037" i="18"/>
  <c r="J2029" i="18"/>
  <c r="J2136" i="18"/>
  <c r="J2142" i="18"/>
  <c r="J2132" i="18"/>
  <c r="J2127" i="18"/>
  <c r="J2112" i="18"/>
  <c r="J2107" i="18"/>
  <c r="J2137" i="18"/>
  <c r="J2122" i="18"/>
  <c r="J2118" i="18"/>
  <c r="J2143" i="18"/>
  <c r="J2139" i="18"/>
  <c r="J2121" i="18"/>
  <c r="J2138" i="18"/>
  <c r="J2131" i="18"/>
  <c r="J2105" i="18"/>
  <c r="J2098" i="18"/>
  <c r="J2095" i="18"/>
  <c r="J2084" i="18"/>
  <c r="J2072" i="18"/>
  <c r="J2067" i="18"/>
  <c r="J2057" i="18"/>
  <c r="J2042" i="18"/>
  <c r="J2038" i="18"/>
  <c r="J2028" i="18"/>
  <c r="J2023" i="18"/>
  <c r="J2016" i="18"/>
  <c r="J2008" i="18"/>
  <c r="J2000" i="18"/>
  <c r="J1992" i="18"/>
  <c r="J2128" i="18"/>
  <c r="J2120" i="18"/>
  <c r="J2086" i="18"/>
  <c r="J2083" i="18"/>
  <c r="J2080" i="18"/>
  <c r="J2073" i="18"/>
  <c r="J2055" i="18"/>
  <c r="J2051" i="18"/>
  <c r="J2044" i="18"/>
  <c r="J2040" i="18"/>
  <c r="J2033" i="18"/>
  <c r="J2025" i="18"/>
  <c r="J2022" i="18"/>
  <c r="J2012" i="18"/>
  <c r="J1997" i="18"/>
  <c r="J1993" i="18"/>
  <c r="J1987" i="18"/>
  <c r="J1979" i="18"/>
  <c r="J2134" i="18"/>
  <c r="J2123" i="18"/>
  <c r="J2114" i="18"/>
  <c r="J2099" i="18"/>
  <c r="J2090" i="18"/>
  <c r="J2074" i="18"/>
  <c r="J2071" i="18"/>
  <c r="J2060" i="18"/>
  <c r="J2034" i="18"/>
  <c r="J2027" i="18"/>
  <c r="J2019" i="18"/>
  <c r="J2014" i="18"/>
  <c r="J2004" i="18"/>
  <c r="J2110" i="18"/>
  <c r="J2100" i="18"/>
  <c r="J2097" i="18"/>
  <c r="J2088" i="18"/>
  <c r="J2075" i="18"/>
  <c r="J2054" i="18"/>
  <c r="J2046" i="18"/>
  <c r="J2039" i="18"/>
  <c r="J2035" i="18"/>
  <c r="J2024" i="18"/>
  <c r="J2020" i="18"/>
  <c r="J2005" i="18"/>
  <c r="J2001" i="18"/>
  <c r="J1991" i="18"/>
  <c r="J1984" i="18"/>
  <c r="J2079" i="18"/>
  <c r="J2059" i="18"/>
  <c r="J2050" i="18"/>
  <c r="J2048" i="18"/>
  <c r="J2031" i="18"/>
  <c r="J2026" i="18"/>
  <c r="J2003" i="18"/>
  <c r="J1998" i="18"/>
  <c r="J1990" i="18"/>
  <c r="J1983" i="18"/>
  <c r="J1975" i="18"/>
  <c r="J1969" i="18"/>
  <c r="J1961" i="18"/>
  <c r="J1953" i="18"/>
  <c r="J1945" i="18"/>
  <c r="J1937" i="18"/>
  <c r="J2087" i="18"/>
  <c r="J2066" i="18"/>
  <c r="J2018" i="18"/>
  <c r="J1996" i="18"/>
  <c r="J1980" i="18"/>
  <c r="J1970" i="18"/>
  <c r="J1962" i="18"/>
  <c r="J1954" i="18"/>
  <c r="J1946" i="18"/>
  <c r="J1938" i="18"/>
  <c r="J1930" i="18"/>
  <c r="J1922" i="18"/>
  <c r="J1914" i="18"/>
  <c r="J1906" i="18"/>
  <c r="J1898" i="18"/>
  <c r="J1890" i="18"/>
  <c r="J1882" i="18"/>
  <c r="J1874" i="18"/>
  <c r="J2089" i="18"/>
  <c r="J2064" i="18"/>
  <c r="J2013" i="18"/>
  <c r="J2011" i="18"/>
  <c r="J2115" i="18"/>
  <c r="J2113" i="18"/>
  <c r="J2102" i="18"/>
  <c r="J2094" i="18"/>
  <c r="J2092" i="18"/>
  <c r="J2062" i="18"/>
  <c r="J2036" i="18"/>
  <c r="J2032" i="18"/>
  <c r="J2129" i="18"/>
  <c r="J2124" i="18"/>
  <c r="J2108" i="18"/>
  <c r="J2106" i="18"/>
  <c r="J2104" i="18"/>
  <c r="J2082" i="18"/>
  <c r="J2078" i="18"/>
  <c r="J2049" i="18"/>
  <c r="J2030" i="18"/>
  <c r="J2021" i="18"/>
  <c r="J2009" i="18"/>
  <c r="J1985" i="18"/>
  <c r="J1981" i="18"/>
  <c r="J1978" i="18"/>
  <c r="J1973" i="18"/>
  <c r="J1965" i="18"/>
  <c r="J1957" i="18"/>
  <c r="J1949" i="18"/>
  <c r="J1941" i="18"/>
  <c r="J1933" i="18"/>
  <c r="J1925" i="18"/>
  <c r="J1917" i="18"/>
  <c r="J1909" i="18"/>
  <c r="J1901" i="18"/>
  <c r="J1893" i="18"/>
  <c r="J1885" i="18"/>
  <c r="J1877" i="18"/>
  <c r="J2070" i="18"/>
  <c r="J2065" i="18"/>
  <c r="J2063" i="18"/>
  <c r="J2056" i="18"/>
  <c r="J2052" i="18"/>
  <c r="J2017" i="18"/>
  <c r="J1995" i="18"/>
  <c r="J1989" i="18"/>
  <c r="J1986" i="18"/>
  <c r="J1982" i="18"/>
  <c r="J1974" i="18"/>
  <c r="J1967" i="18"/>
  <c r="J1959" i="18"/>
  <c r="J1951" i="18"/>
  <c r="J1943" i="18"/>
  <c r="J1935" i="18"/>
  <c r="J1927" i="18"/>
  <c r="J1919" i="18"/>
  <c r="J1911" i="18"/>
  <c r="J1903" i="18"/>
  <c r="J1895" i="18"/>
  <c r="J1887" i="18"/>
  <c r="J1879" i="18"/>
  <c r="J1871" i="18"/>
  <c r="J2006" i="18"/>
  <c r="J1999" i="18"/>
  <c r="J1994" i="18"/>
  <c r="J1931" i="18"/>
  <c r="J1920" i="18"/>
  <c r="J1892" i="18"/>
  <c r="J1881" i="18"/>
  <c r="J1977" i="18"/>
  <c r="J1966" i="18"/>
  <c r="J1950" i="18"/>
  <c r="J1934" i="18"/>
  <c r="J1926" i="18"/>
  <c r="J1923" i="18"/>
  <c r="J1912" i="18"/>
  <c r="J1884" i="18"/>
  <c r="J2047" i="18"/>
  <c r="J2041" i="18"/>
  <c r="J1971" i="18"/>
  <c r="J1964" i="18"/>
  <c r="J1955" i="18"/>
  <c r="J1948" i="18"/>
  <c r="J1939" i="18"/>
  <c r="J2103" i="18"/>
  <c r="J2010" i="18"/>
  <c r="J1960" i="18"/>
  <c r="J1944" i="18"/>
  <c r="J2068" i="18"/>
  <c r="J2043" i="18"/>
  <c r="J1924" i="18"/>
  <c r="J1913" i="18"/>
  <c r="J1902" i="18"/>
  <c r="J1899" i="18"/>
  <c r="J1888" i="18"/>
  <c r="J1865" i="18"/>
  <c r="J1857" i="18"/>
  <c r="J1849" i="18"/>
  <c r="J1841" i="18"/>
  <c r="J1833" i="18"/>
  <c r="J1825" i="18"/>
  <c r="J1817" i="18"/>
  <c r="J1809" i="18"/>
  <c r="J2119" i="18"/>
  <c r="J2015" i="18"/>
  <c r="J2007" i="18"/>
  <c r="J1976" i="18"/>
  <c r="J1958" i="18"/>
  <c r="J1942" i="18"/>
  <c r="J1916" i="18"/>
  <c r="J1905" i="18"/>
  <c r="J1894" i="18"/>
  <c r="J1891" i="18"/>
  <c r="J1880" i="18"/>
  <c r="J1866" i="18"/>
  <c r="J1858" i="18"/>
  <c r="J1972" i="18"/>
  <c r="J1947" i="18"/>
  <c r="J1878" i="18"/>
  <c r="J1876" i="18"/>
  <c r="J1859" i="18"/>
  <c r="J1851" i="18"/>
  <c r="J1836" i="18"/>
  <c r="J1831" i="18"/>
  <c r="J1821" i="18"/>
  <c r="J1806" i="18"/>
  <c r="J1800" i="18"/>
  <c r="J1792" i="18"/>
  <c r="J1784" i="18"/>
  <c r="J1776" i="18"/>
  <c r="J1768" i="18"/>
  <c r="J1760" i="18"/>
  <c r="J1752" i="18"/>
  <c r="J1744" i="18"/>
  <c r="J1736" i="18"/>
  <c r="J1956" i="18"/>
  <c r="J1932" i="18"/>
  <c r="J1918" i="18"/>
  <c r="J1896" i="18"/>
  <c r="J1889" i="18"/>
  <c r="J1872" i="18"/>
  <c r="J1869" i="18"/>
  <c r="J1862" i="18"/>
  <c r="J1855" i="18"/>
  <c r="J1846" i="18"/>
  <c r="J1842" i="18"/>
  <c r="J1832" i="18"/>
  <c r="J1827" i="18"/>
  <c r="J1812" i="18"/>
  <c r="J1807" i="18"/>
  <c r="J1801" i="18"/>
  <c r="J1793" i="18"/>
  <c r="J1785" i="18"/>
  <c r="J1777" i="18"/>
  <c r="J1769" i="18"/>
  <c r="J1761" i="18"/>
  <c r="J1753" i="18"/>
  <c r="J1745" i="18"/>
  <c r="J1737" i="18"/>
  <c r="J1729" i="18"/>
  <c r="J1721" i="18"/>
  <c r="J1713" i="18"/>
  <c r="J1705" i="18"/>
  <c r="J1697" i="18"/>
  <c r="J1689" i="18"/>
  <c r="J1681" i="18"/>
  <c r="J1673" i="18"/>
  <c r="J1665" i="18"/>
  <c r="J1657" i="18"/>
  <c r="J1649" i="18"/>
  <c r="J1940" i="18"/>
  <c r="J1907" i="18"/>
  <c r="J1867" i="18"/>
  <c r="J1856" i="18"/>
  <c r="J1852" i="18"/>
  <c r="J1847" i="18"/>
  <c r="J1837" i="18"/>
  <c r="J1822" i="18"/>
  <c r="J1818" i="18"/>
  <c r="J1808" i="18"/>
  <c r="J1802" i="18"/>
  <c r="J1794" i="18"/>
  <c r="J2058" i="18"/>
  <c r="J1988" i="18"/>
  <c r="J1968" i="18"/>
  <c r="J1929" i="18"/>
  <c r="J1900" i="18"/>
  <c r="J1886" i="18"/>
  <c r="J1870" i="18"/>
  <c r="J1863" i="18"/>
  <c r="J1860" i="18"/>
  <c r="J1848" i="18"/>
  <c r="J1843" i="18"/>
  <c r="J1828" i="18"/>
  <c r="J1823" i="18"/>
  <c r="J1813" i="18"/>
  <c r="J1803" i="18"/>
  <c r="J1795" i="18"/>
  <c r="J2076" i="18"/>
  <c r="J1952" i="18"/>
  <c r="J1915" i="18"/>
  <c r="J1904" i="18"/>
  <c r="J1875" i="18"/>
  <c r="J1864" i="18"/>
  <c r="J1853" i="18"/>
  <c r="J1838" i="18"/>
  <c r="J1834" i="18"/>
  <c r="J1824" i="18"/>
  <c r="J1819" i="18"/>
  <c r="J1804" i="18"/>
  <c r="J1796" i="18"/>
  <c r="J1788" i="18"/>
  <c r="J1780" i="18"/>
  <c r="J1772" i="18"/>
  <c r="J1764" i="18"/>
  <c r="J1756" i="18"/>
  <c r="J1748" i="18"/>
  <c r="J1740" i="18"/>
  <c r="J1732" i="18"/>
  <c r="J1724" i="18"/>
  <c r="J1716" i="18"/>
  <c r="J1708" i="18"/>
  <c r="J1700" i="18"/>
  <c r="J1692" i="18"/>
  <c r="J1684" i="18"/>
  <c r="J1676" i="18"/>
  <c r="J1910" i="18"/>
  <c r="J1908" i="18"/>
  <c r="J1883" i="18"/>
  <c r="J1861" i="18"/>
  <c r="J1850" i="18"/>
  <c r="J1840" i="18"/>
  <c r="J1835" i="18"/>
  <c r="J1820" i="18"/>
  <c r="J1815" i="18"/>
  <c r="J1805" i="18"/>
  <c r="J1798" i="18"/>
  <c r="J1790" i="18"/>
  <c r="J1782" i="18"/>
  <c r="J1774" i="18"/>
  <c r="J1766" i="18"/>
  <c r="J1758" i="18"/>
  <c r="J1750" i="18"/>
  <c r="J1742" i="18"/>
  <c r="J1734" i="18"/>
  <c r="J1726" i="18"/>
  <c r="J1718" i="18"/>
  <c r="J1710" i="18"/>
  <c r="J1702" i="18"/>
  <c r="J1694" i="18"/>
  <c r="J1686" i="18"/>
  <c r="J1678" i="18"/>
  <c r="J1670" i="18"/>
  <c r="J1662" i="18"/>
  <c r="J1654" i="18"/>
  <c r="J1646" i="18"/>
  <c r="J1897" i="18"/>
  <c r="J1854" i="18"/>
  <c r="J1810" i="18"/>
  <c r="J1787" i="18"/>
  <c r="J1778" i="18"/>
  <c r="J1771" i="18"/>
  <c r="J1762" i="18"/>
  <c r="J1755" i="18"/>
  <c r="J1746" i="18"/>
  <c r="J1739" i="18"/>
  <c r="J1727" i="18"/>
  <c r="J1699" i="18"/>
  <c r="J1873" i="18"/>
  <c r="J1963" i="18"/>
  <c r="J1830" i="18"/>
  <c r="J1781" i="18"/>
  <c r="J1765" i="18"/>
  <c r="J1749" i="18"/>
  <c r="J1733" i="18"/>
  <c r="J1728" i="18"/>
  <c r="J1717" i="18"/>
  <c r="J1714" i="18"/>
  <c r="J1703" i="18"/>
  <c r="J1675" i="18"/>
  <c r="J1936" i="18"/>
  <c r="J1845" i="18"/>
  <c r="J1814" i="18"/>
  <c r="J1799" i="18"/>
  <c r="J1786" i="18"/>
  <c r="J1779" i="18"/>
  <c r="J1770" i="18"/>
  <c r="J1763" i="18"/>
  <c r="J1754" i="18"/>
  <c r="J1747" i="18"/>
  <c r="J1738" i="18"/>
  <c r="J1731" i="18"/>
  <c r="J1720" i="18"/>
  <c r="J1709" i="18"/>
  <c r="J1706" i="18"/>
  <c r="J1695" i="18"/>
  <c r="J1666" i="18"/>
  <c r="J1773" i="18"/>
  <c r="J1690" i="18"/>
  <c r="J1679" i="18"/>
  <c r="J1661" i="18"/>
  <c r="J1637" i="18"/>
  <c r="J1629" i="18"/>
  <c r="J1621" i="18"/>
  <c r="J1613" i="18"/>
  <c r="J1605" i="18"/>
  <c r="J1597" i="18"/>
  <c r="J1589" i="18"/>
  <c r="J1581" i="18"/>
  <c r="J1573" i="18"/>
  <c r="J1565" i="18"/>
  <c r="J1557" i="18"/>
  <c r="J1549" i="18"/>
  <c r="J1541" i="18"/>
  <c r="J1533" i="18"/>
  <c r="J1525" i="18"/>
  <c r="J1517" i="18"/>
  <c r="J1844" i="18"/>
  <c r="J1816" i="18"/>
  <c r="J1743" i="18"/>
  <c r="J1791" i="18"/>
  <c r="J1767" i="18"/>
  <c r="J1741" i="18"/>
  <c r="J1725" i="18"/>
  <c r="J1711" i="18"/>
  <c r="J1693" i="18"/>
  <c r="J1659" i="18"/>
  <c r="J1639" i="18"/>
  <c r="J1631" i="18"/>
  <c r="J1623" i="18"/>
  <c r="J1615" i="18"/>
  <c r="J1607" i="18"/>
  <c r="J1599" i="18"/>
  <c r="J1591" i="18"/>
  <c r="J1583" i="18"/>
  <c r="J1575" i="18"/>
  <c r="J1567" i="18"/>
  <c r="J1559" i="18"/>
  <c r="J1551" i="18"/>
  <c r="J1543" i="18"/>
  <c r="J1535" i="18"/>
  <c r="J1527" i="18"/>
  <c r="J1519" i="18"/>
  <c r="J1511" i="18"/>
  <c r="J1503" i="18"/>
  <c r="J1495" i="18"/>
  <c r="J1487" i="18"/>
  <c r="J1479" i="18"/>
  <c r="J1868" i="18"/>
  <c r="J1789" i="18"/>
  <c r="J2002" i="18"/>
  <c r="J1811" i="18"/>
  <c r="J1797" i="18"/>
  <c r="J1712" i="18"/>
  <c r="J1704" i="18"/>
  <c r="J1696" i="18"/>
  <c r="J1685" i="18"/>
  <c r="J1674" i="18"/>
  <c r="J1672" i="18"/>
  <c r="J1669" i="18"/>
  <c r="J1643" i="18"/>
  <c r="J1635" i="18"/>
  <c r="J1627" i="18"/>
  <c r="J1619" i="18"/>
  <c r="J1611" i="18"/>
  <c r="J1603" i="18"/>
  <c r="J1595" i="18"/>
  <c r="J1587" i="18"/>
  <c r="J1775" i="18"/>
  <c r="J1723" i="18"/>
  <c r="J1688" i="18"/>
  <c r="J1667" i="18"/>
  <c r="J1655" i="18"/>
  <c r="J1630" i="18"/>
  <c r="J1624" i="18"/>
  <c r="J1610" i="18"/>
  <c r="J1588" i="18"/>
  <c r="J1585" i="18"/>
  <c r="J1582" i="18"/>
  <c r="J1553" i="18"/>
  <c r="J1550" i="18"/>
  <c r="J1521" i="18"/>
  <c r="J1518" i="18"/>
  <c r="J1508" i="18"/>
  <c r="J1504" i="18"/>
  <c r="J1494" i="18"/>
  <c r="J1489" i="18"/>
  <c r="J1472" i="18"/>
  <c r="J1464" i="18"/>
  <c r="J1456" i="18"/>
  <c r="J1448" i="18"/>
  <c r="J1440" i="18"/>
  <c r="J1839" i="18"/>
  <c r="J1715" i="18"/>
  <c r="J1707" i="18"/>
  <c r="J1677" i="18"/>
  <c r="J1653" i="18"/>
  <c r="J1644" i="18"/>
  <c r="J1641" i="18"/>
  <c r="J1622" i="18"/>
  <c r="J1616" i="18"/>
  <c r="J1602" i="18"/>
  <c r="J1578" i="18"/>
  <c r="J1571" i="18"/>
  <c r="J1568" i="18"/>
  <c r="J1564" i="18"/>
  <c r="J1546" i="18"/>
  <c r="J1539" i="18"/>
  <c r="J1536" i="18"/>
  <c r="J1532" i="18"/>
  <c r="J1514" i="18"/>
  <c r="J1509" i="18"/>
  <c r="J1499" i="18"/>
  <c r="J1484" i="18"/>
  <c r="J1480" i="18"/>
  <c r="J1473" i="18"/>
  <c r="J1465" i="18"/>
  <c r="J1457" i="18"/>
  <c r="J1449" i="18"/>
  <c r="J1441" i="18"/>
  <c r="J1433" i="18"/>
  <c r="J1425" i="18"/>
  <c r="J1417" i="18"/>
  <c r="J1409" i="18"/>
  <c r="J1401" i="18"/>
  <c r="J1393" i="18"/>
  <c r="J1385" i="18"/>
  <c r="J1377" i="18"/>
  <c r="J1369" i="18"/>
  <c r="J1361" i="18"/>
  <c r="J1353" i="18"/>
  <c r="J1783" i="18"/>
  <c r="J1701" i="18"/>
  <c r="J1651" i="18"/>
  <c r="J1636" i="18"/>
  <c r="J1633" i="18"/>
  <c r="J1614" i="18"/>
  <c r="J1608" i="18"/>
  <c r="J1594" i="18"/>
  <c r="J1561" i="18"/>
  <c r="J1558" i="18"/>
  <c r="J1529" i="18"/>
  <c r="J1526" i="18"/>
  <c r="J1510" i="18"/>
  <c r="J1505" i="18"/>
  <c r="J1490" i="18"/>
  <c r="J1485" i="18"/>
  <c r="J1474" i="18"/>
  <c r="J1466" i="18"/>
  <c r="J1458" i="18"/>
  <c r="J1450" i="18"/>
  <c r="J1442" i="18"/>
  <c r="J1434" i="18"/>
  <c r="J1426" i="18"/>
  <c r="J1418" i="18"/>
  <c r="J1410" i="18"/>
  <c r="J1402" i="18"/>
  <c r="J1394" i="18"/>
  <c r="J1386" i="18"/>
  <c r="J1378" i="18"/>
  <c r="J1370" i="18"/>
  <c r="J1362" i="18"/>
  <c r="J1354" i="18"/>
  <c r="J1735" i="18"/>
  <c r="J1730" i="18"/>
  <c r="J1722" i="18"/>
  <c r="J1687" i="18"/>
  <c r="J1683" i="18"/>
  <c r="J1664" i="18"/>
  <c r="J1658" i="18"/>
  <c r="J1656" i="18"/>
  <c r="J1628" i="18"/>
  <c r="J1625" i="18"/>
  <c r="J1606" i="18"/>
  <c r="J1600" i="18"/>
  <c r="J1751" i="18"/>
  <c r="J1698" i="18"/>
  <c r="J1668" i="18"/>
  <c r="J1660" i="18"/>
  <c r="J1647" i="18"/>
  <c r="J1645" i="18"/>
  <c r="J1642" i="18"/>
  <c r="J1620" i="18"/>
  <c r="J1617" i="18"/>
  <c r="J1598" i="18"/>
  <c r="J1592" i="18"/>
  <c r="J1719" i="18"/>
  <c r="J1691" i="18"/>
  <c r="J1652" i="18"/>
  <c r="J1634" i="18"/>
  <c r="J1612" i="18"/>
  <c r="J1609" i="18"/>
  <c r="J1590" i="18"/>
  <c r="J1584" i="18"/>
  <c r="J1580" i="18"/>
  <c r="J1562" i="18"/>
  <c r="J1555" i="18"/>
  <c r="J1552" i="18"/>
  <c r="J1548" i="18"/>
  <c r="J1530" i="18"/>
  <c r="J1523" i="18"/>
  <c r="J1520" i="18"/>
  <c r="J1516" i="18"/>
  <c r="J1512" i="18"/>
  <c r="J1502" i="18"/>
  <c r="J1497" i="18"/>
  <c r="J1482" i="18"/>
  <c r="J1477" i="18"/>
  <c r="J1469" i="18"/>
  <c r="J1461" i="18"/>
  <c r="J1453" i="18"/>
  <c r="J1445" i="18"/>
  <c r="J1437" i="18"/>
  <c r="J1429" i="18"/>
  <c r="J1421" i="18"/>
  <c r="J1413" i="18"/>
  <c r="J1405" i="18"/>
  <c r="J1829" i="18"/>
  <c r="J1663" i="18"/>
  <c r="J1648" i="18"/>
  <c r="J1569" i="18"/>
  <c r="J1538" i="18"/>
  <c r="J1513" i="18"/>
  <c r="J1436" i="18"/>
  <c r="J1430" i="18"/>
  <c r="J1411" i="18"/>
  <c r="J1408" i="18"/>
  <c r="J1389" i="18"/>
  <c r="J1379" i="18"/>
  <c r="J1368" i="18"/>
  <c r="J1357" i="18"/>
  <c r="J1349" i="18"/>
  <c r="J1341" i="18"/>
  <c r="J1333" i="18"/>
  <c r="J1325" i="18"/>
  <c r="J1317" i="18"/>
  <c r="J1309" i="18"/>
  <c r="J1301" i="18"/>
  <c r="J1293" i="18"/>
  <c r="J1285" i="18"/>
  <c r="J1277" i="18"/>
  <c r="J1269" i="18"/>
  <c r="J1261" i="18"/>
  <c r="J1759" i="18"/>
  <c r="J1604" i="18"/>
  <c r="J1596" i="18"/>
  <c r="J1560" i="18"/>
  <c r="J1554" i="18"/>
  <c r="J1507" i="18"/>
  <c r="J1501" i="18"/>
  <c r="J1492" i="18"/>
  <c r="J1488" i="18"/>
  <c r="J1486" i="18"/>
  <c r="J1428" i="18"/>
  <c r="J1422" i="18"/>
  <c r="J1403" i="18"/>
  <c r="J1400" i="18"/>
  <c r="J1382" i="18"/>
  <c r="J1375" i="18"/>
  <c r="J1372" i="18"/>
  <c r="J1350" i="18"/>
  <c r="J1342" i="18"/>
  <c r="J1334" i="18"/>
  <c r="J1326" i="18"/>
  <c r="J1318" i="18"/>
  <c r="J1310" i="18"/>
  <c r="J1302" i="18"/>
  <c r="J1294" i="18"/>
  <c r="J1286" i="18"/>
  <c r="J1278" i="18"/>
  <c r="J1270" i="18"/>
  <c r="J1262" i="18"/>
  <c r="J1254" i="18"/>
  <c r="J1246" i="18"/>
  <c r="J1238" i="18"/>
  <c r="J1230" i="18"/>
  <c r="J1671" i="18"/>
  <c r="J1650" i="18"/>
  <c r="J1601" i="18"/>
  <c r="J1593" i="18"/>
  <c r="J1576" i="18"/>
  <c r="J1556" i="18"/>
  <c r="J1471" i="18"/>
  <c r="J1455" i="18"/>
  <c r="J1439" i="18"/>
  <c r="J1420" i="18"/>
  <c r="J1414" i="18"/>
  <c r="J1397" i="18"/>
  <c r="J1387" i="18"/>
  <c r="J1376" i="18"/>
  <c r="J1365" i="18"/>
  <c r="J1355" i="18"/>
  <c r="J1343" i="18"/>
  <c r="J1335" i="18"/>
  <c r="J1327" i="18"/>
  <c r="J1319" i="18"/>
  <c r="J1311" i="18"/>
  <c r="J1303" i="18"/>
  <c r="J1295" i="18"/>
  <c r="J1287" i="18"/>
  <c r="J1279" i="18"/>
  <c r="J1271" i="18"/>
  <c r="J1263" i="18"/>
  <c r="J1255" i="18"/>
  <c r="J1247" i="18"/>
  <c r="J1239" i="18"/>
  <c r="J1231" i="18"/>
  <c r="J1638" i="18"/>
  <c r="J1574" i="18"/>
  <c r="J1572" i="18"/>
  <c r="J1566" i="18"/>
  <c r="J1547" i="18"/>
  <c r="J1545" i="18"/>
  <c r="J1531" i="18"/>
  <c r="J1478" i="18"/>
  <c r="J1476" i="18"/>
  <c r="J1467" i="18"/>
  <c r="J1462" i="18"/>
  <c r="J1460" i="18"/>
  <c r="J1451" i="18"/>
  <c r="J1446" i="18"/>
  <c r="J1444" i="18"/>
  <c r="J1431" i="18"/>
  <c r="J1412" i="18"/>
  <c r="J1406" i="18"/>
  <c r="J1390" i="18"/>
  <c r="J1383" i="18"/>
  <c r="J1380" i="18"/>
  <c r="J1358" i="18"/>
  <c r="J1351" i="18"/>
  <c r="J1344" i="18"/>
  <c r="J1336" i="18"/>
  <c r="J1328" i="18"/>
  <c r="J1320" i="18"/>
  <c r="J1312" i="18"/>
  <c r="J1304" i="18"/>
  <c r="J1296" i="18"/>
  <c r="J1288" i="18"/>
  <c r="J1680" i="18"/>
  <c r="J1632" i="18"/>
  <c r="J1618" i="18"/>
  <c r="J1570" i="18"/>
  <c r="J1537" i="18"/>
  <c r="J1493" i="18"/>
  <c r="J1423" i="18"/>
  <c r="J1404" i="18"/>
  <c r="J1395" i="18"/>
  <c r="J1384" i="18"/>
  <c r="J1373" i="18"/>
  <c r="J1363" i="18"/>
  <c r="J1352" i="18"/>
  <c r="J1345" i="18"/>
  <c r="J1337" i="18"/>
  <c r="J1329" i="18"/>
  <c r="J1321" i="18"/>
  <c r="J1313" i="18"/>
  <c r="J1305" i="18"/>
  <c r="J1297" i="18"/>
  <c r="J1289" i="18"/>
  <c r="J1921" i="18"/>
  <c r="J1640" i="18"/>
  <c r="J1626" i="18"/>
  <c r="J1586" i="18"/>
  <c r="J1528" i="18"/>
  <c r="J1522" i="18"/>
  <c r="J1506" i="18"/>
  <c r="J1500" i="18"/>
  <c r="J1496" i="18"/>
  <c r="J1491" i="18"/>
  <c r="J1481" i="18"/>
  <c r="J1435" i="18"/>
  <c r="J1432" i="18"/>
  <c r="J1415" i="18"/>
  <c r="J1398" i="18"/>
  <c r="J1391" i="18"/>
  <c r="J1388" i="18"/>
  <c r="J1366" i="18"/>
  <c r="J1359" i="18"/>
  <c r="J1356" i="18"/>
  <c r="J1346" i="18"/>
  <c r="J1338" i="18"/>
  <c r="J1330" i="18"/>
  <c r="J1322" i="18"/>
  <c r="J1314" i="18"/>
  <c r="J1306" i="18"/>
  <c r="J1298" i="18"/>
  <c r="J1290" i="18"/>
  <c r="J1282" i="18"/>
  <c r="J1274" i="18"/>
  <c r="J1266" i="18"/>
  <c r="J1258" i="18"/>
  <c r="J1250" i="18"/>
  <c r="J1242" i="18"/>
  <c r="J1234" i="18"/>
  <c r="J1468" i="18"/>
  <c r="J1452" i="18"/>
  <c r="J1427" i="18"/>
  <c r="J1332" i="18"/>
  <c r="J1300" i="18"/>
  <c r="J1283" i="18"/>
  <c r="J1281" i="18"/>
  <c r="J1272" i="18"/>
  <c r="J1267" i="18"/>
  <c r="J1265" i="18"/>
  <c r="J1256" i="18"/>
  <c r="J1253" i="18"/>
  <c r="M1253" i="18" s="1"/>
  <c r="N1253" i="18" s="1"/>
  <c r="J1236" i="18"/>
  <c r="J1221" i="18"/>
  <c r="J1213" i="18"/>
  <c r="J1205" i="18"/>
  <c r="J1197" i="18"/>
  <c r="J1189" i="18"/>
  <c r="J1181" i="18"/>
  <c r="J1173" i="18"/>
  <c r="J1165" i="18"/>
  <c r="J1157" i="18"/>
  <c r="J1149" i="18"/>
  <c r="J1141" i="18"/>
  <c r="J1133" i="18"/>
  <c r="J1125" i="18"/>
  <c r="J1117" i="18"/>
  <c r="J1109" i="18"/>
  <c r="J1101" i="18"/>
  <c r="J1093" i="18"/>
  <c r="J1563" i="18"/>
  <c r="J1424" i="18"/>
  <c r="J1381" i="18"/>
  <c r="J1360" i="18"/>
  <c r="J1339" i="18"/>
  <c r="J1307" i="18"/>
  <c r="J1248" i="18"/>
  <c r="J1245" i="18"/>
  <c r="J1222" i="18"/>
  <c r="J1214" i="18"/>
  <c r="J1206" i="18"/>
  <c r="J1198" i="18"/>
  <c r="J1190" i="18"/>
  <c r="J1182" i="18"/>
  <c r="J1174" i="18"/>
  <c r="J1166" i="18"/>
  <c r="J1158" i="18"/>
  <c r="J1150" i="18"/>
  <c r="J1142" i="18"/>
  <c r="J1134" i="18"/>
  <c r="J1126" i="18"/>
  <c r="J1118" i="18"/>
  <c r="J1110" i="18"/>
  <c r="J1102" i="18"/>
  <c r="J1094" i="18"/>
  <c r="J1086" i="18"/>
  <c r="J1577" i="18"/>
  <c r="J1515" i="18"/>
  <c r="J1470" i="18"/>
  <c r="J1454" i="18"/>
  <c r="J1438" i="18"/>
  <c r="J1324" i="18"/>
  <c r="J1292" i="18"/>
  <c r="J1240" i="18"/>
  <c r="J1237" i="18"/>
  <c r="J1227" i="18"/>
  <c r="J1223" i="18"/>
  <c r="J1215" i="18"/>
  <c r="J1207" i="18"/>
  <c r="J1199" i="18"/>
  <c r="J1191" i="18"/>
  <c r="J1183" i="18"/>
  <c r="J1175" i="18"/>
  <c r="J1167" i="18"/>
  <c r="J1159" i="18"/>
  <c r="J1151" i="18"/>
  <c r="J1143" i="18"/>
  <c r="J1135" i="18"/>
  <c r="J1127" i="18"/>
  <c r="J1119" i="18"/>
  <c r="J1111" i="18"/>
  <c r="J1103" i="18"/>
  <c r="J1095" i="18"/>
  <c r="J1087" i="18"/>
  <c r="J1682" i="18"/>
  <c r="J1579" i="18"/>
  <c r="J1534" i="18"/>
  <c r="J1498" i="18"/>
  <c r="J1348" i="18"/>
  <c r="J1316" i="18"/>
  <c r="J1284" i="18"/>
  <c r="J1280" i="18"/>
  <c r="J1275" i="18"/>
  <c r="J1273" i="18"/>
  <c r="J1264" i="18"/>
  <c r="J1259" i="18"/>
  <c r="J1257" i="18"/>
  <c r="J1249" i="18"/>
  <c r="J1243" i="18"/>
  <c r="J1228" i="18"/>
  <c r="J1225" i="18"/>
  <c r="J1217" i="18"/>
  <c r="J1209" i="18"/>
  <c r="J1201" i="18"/>
  <c r="J1193" i="18"/>
  <c r="J1185" i="18"/>
  <c r="J1177" i="18"/>
  <c r="J1169" i="18"/>
  <c r="J1161" i="18"/>
  <c r="J1153" i="18"/>
  <c r="J1145" i="18"/>
  <c r="J1137" i="18"/>
  <c r="J1129" i="18"/>
  <c r="J1121" i="18"/>
  <c r="J1113" i="18"/>
  <c r="J1105" i="18"/>
  <c r="J1097" i="18"/>
  <c r="J1928" i="18"/>
  <c r="J1757" i="18"/>
  <c r="J1483" i="18"/>
  <c r="J1419" i="18"/>
  <c r="J1340" i="18"/>
  <c r="J1308" i="18"/>
  <c r="J1252" i="18"/>
  <c r="J1233" i="18"/>
  <c r="J1219" i="18"/>
  <c r="J1211" i="18"/>
  <c r="J1203" i="18"/>
  <c r="J1195" i="18"/>
  <c r="J1187" i="18"/>
  <c r="J1179" i="18"/>
  <c r="J1171" i="18"/>
  <c r="J1163" i="18"/>
  <c r="J1155" i="18"/>
  <c r="J1459" i="18"/>
  <c r="J1371" i="18"/>
  <c r="J1347" i="18"/>
  <c r="J1200" i="18"/>
  <c r="J1196" i="18"/>
  <c r="J1194" i="18"/>
  <c r="J1407" i="18"/>
  <c r="J1374" i="18"/>
  <c r="J1364" i="18"/>
  <c r="J1291" i="18"/>
  <c r="J1244" i="18"/>
  <c r="J1208" i="18"/>
  <c r="J1204" i="18"/>
  <c r="J1202" i="18"/>
  <c r="J1078" i="18"/>
  <c r="J1070" i="18"/>
  <c r="J1251" i="18"/>
  <c r="J1241" i="18"/>
  <c r="J1224" i="18"/>
  <c r="J1220" i="18"/>
  <c r="J1218" i="18"/>
  <c r="J1160" i="18"/>
  <c r="J1156" i="18"/>
  <c r="J1154" i="18"/>
  <c r="J1147" i="18"/>
  <c r="J1138" i="18"/>
  <c r="J1131" i="18"/>
  <c r="J1540" i="18"/>
  <c r="J1447" i="18"/>
  <c r="J1416" i="18"/>
  <c r="J1396" i="18"/>
  <c r="J1276" i="18"/>
  <c r="J1226" i="18"/>
  <c r="J1168" i="18"/>
  <c r="J1164" i="18"/>
  <c r="J1162" i="18"/>
  <c r="J1463" i="18"/>
  <c r="J1443" i="18"/>
  <c r="J1392" i="18"/>
  <c r="J1299" i="18"/>
  <c r="J1260" i="18"/>
  <c r="J1184" i="18"/>
  <c r="J1180" i="18"/>
  <c r="J1178" i="18"/>
  <c r="J1148" i="18"/>
  <c r="J1144" i="18"/>
  <c r="J1132" i="18"/>
  <c r="J1128" i="18"/>
  <c r="J1116" i="18"/>
  <c r="J1112" i="18"/>
  <c r="J1542" i="18"/>
  <c r="J1524" i="18"/>
  <c r="J1331" i="18"/>
  <c r="J1315" i="18"/>
  <c r="J1235" i="18"/>
  <c r="J1232" i="18"/>
  <c r="J1192" i="18"/>
  <c r="J1188" i="18"/>
  <c r="J1186" i="18"/>
  <c r="J1146" i="18"/>
  <c r="J1139" i="18"/>
  <c r="J1130" i="18"/>
  <c r="J1123" i="18"/>
  <c r="J1114" i="18"/>
  <c r="J1107" i="18"/>
  <c r="J1098" i="18"/>
  <c r="J1090" i="18"/>
  <c r="J1475" i="18"/>
  <c r="J1367" i="18"/>
  <c r="J1210" i="18"/>
  <c r="J1104" i="18"/>
  <c r="J1096" i="18"/>
  <c r="J1073" i="18"/>
  <c r="J1068" i="18"/>
  <c r="J1060" i="18"/>
  <c r="J1052" i="18"/>
  <c r="J1044" i="18"/>
  <c r="J1036" i="18"/>
  <c r="J1028" i="18"/>
  <c r="J1020" i="18"/>
  <c r="J1012" i="18"/>
  <c r="J1004" i="18"/>
  <c r="J996" i="18"/>
  <c r="J988" i="18"/>
  <c r="J980" i="18"/>
  <c r="J972" i="18"/>
  <c r="J964" i="18"/>
  <c r="J956" i="18"/>
  <c r="J948" i="18"/>
  <c r="J940" i="18"/>
  <c r="J932" i="18"/>
  <c r="J924" i="18"/>
  <c r="J916" i="18"/>
  <c r="J908" i="18"/>
  <c r="J1170" i="18"/>
  <c r="J1083" i="18"/>
  <c r="J1079" i="18"/>
  <c r="J1069" i="18"/>
  <c r="J1061" i="18"/>
  <c r="J1053" i="18"/>
  <c r="J1045" i="18"/>
  <c r="J1037" i="18"/>
  <c r="J1029" i="18"/>
  <c r="J1021" i="18"/>
  <c r="J1013" i="18"/>
  <c r="J1005" i="18"/>
  <c r="J997" i="18"/>
  <c r="J989" i="18"/>
  <c r="J981" i="18"/>
  <c r="J973" i="18"/>
  <c r="J965" i="18"/>
  <c r="J957" i="18"/>
  <c r="J949" i="18"/>
  <c r="J941" i="18"/>
  <c r="J933" i="18"/>
  <c r="J925" i="18"/>
  <c r="J917" i="18"/>
  <c r="J909" i="18"/>
  <c r="J901" i="18"/>
  <c r="J1826" i="18"/>
  <c r="J1544" i="18"/>
  <c r="J1212" i="18"/>
  <c r="J1136" i="18"/>
  <c r="J1120" i="18"/>
  <c r="J1100" i="18"/>
  <c r="J1084" i="18"/>
  <c r="J1074" i="18"/>
  <c r="J1062" i="18"/>
  <c r="J1054" i="18"/>
  <c r="J1399" i="18"/>
  <c r="J1323" i="18"/>
  <c r="J1172" i="18"/>
  <c r="J1108" i="18"/>
  <c r="J1075" i="18"/>
  <c r="J1071" i="18"/>
  <c r="J1064" i="18"/>
  <c r="J1056" i="18"/>
  <c r="J1048" i="18"/>
  <c r="J1040" i="18"/>
  <c r="J1032" i="18"/>
  <c r="J1024" i="18"/>
  <c r="J1016" i="18"/>
  <c r="J1008" i="18"/>
  <c r="J1000" i="18"/>
  <c r="J992" i="18"/>
  <c r="J984" i="18"/>
  <c r="J976" i="18"/>
  <c r="J968" i="18"/>
  <c r="J960" i="18"/>
  <c r="J952" i="18"/>
  <c r="J944" i="18"/>
  <c r="J936" i="18"/>
  <c r="J928" i="18"/>
  <c r="J920" i="18"/>
  <c r="J912" i="18"/>
  <c r="J904" i="18"/>
  <c r="J896" i="18"/>
  <c r="J888" i="18"/>
  <c r="J1268" i="18"/>
  <c r="J1152" i="18"/>
  <c r="J1122" i="18"/>
  <c r="J1115" i="18"/>
  <c r="J1081" i="18"/>
  <c r="J1076" i="18"/>
  <c r="J1065" i="18"/>
  <c r="J1057" i="18"/>
  <c r="J1049" i="18"/>
  <c r="J1041" i="18"/>
  <c r="J1033" i="18"/>
  <c r="J1025" i="18"/>
  <c r="J1017" i="18"/>
  <c r="J1009" i="18"/>
  <c r="J1001" i="18"/>
  <c r="J993" i="18"/>
  <c r="J985" i="18"/>
  <c r="J977" i="18"/>
  <c r="J969" i="18"/>
  <c r="J961" i="18"/>
  <c r="J953" i="18"/>
  <c r="J945" i="18"/>
  <c r="J937" i="18"/>
  <c r="J929" i="18"/>
  <c r="J921" i="18"/>
  <c r="J913" i="18"/>
  <c r="J905" i="18"/>
  <c r="J897" i="18"/>
  <c r="J889" i="18"/>
  <c r="J1229" i="18"/>
  <c r="J1124" i="18"/>
  <c r="J1099" i="18"/>
  <c r="J1077" i="18"/>
  <c r="J1072" i="18"/>
  <c r="J1066" i="18"/>
  <c r="J1058" i="18"/>
  <c r="J1050" i="18"/>
  <c r="J1042" i="18"/>
  <c r="J1034" i="18"/>
  <c r="J1026" i="18"/>
  <c r="J1018" i="18"/>
  <c r="J1010" i="18"/>
  <c r="J1002" i="18"/>
  <c r="J994" i="18"/>
  <c r="J986" i="18"/>
  <c r="J978" i="18"/>
  <c r="J970" i="18"/>
  <c r="J962" i="18"/>
  <c r="J954" i="18"/>
  <c r="J946" i="18"/>
  <c r="J938" i="18"/>
  <c r="J930" i="18"/>
  <c r="J922" i="18"/>
  <c r="J914" i="18"/>
  <c r="J906" i="18"/>
  <c r="J898" i="18"/>
  <c r="J890" i="18"/>
  <c r="J882" i="18"/>
  <c r="J874" i="18"/>
  <c r="J866" i="18"/>
  <c r="J858" i="18"/>
  <c r="J1085" i="18"/>
  <c r="J1039" i="18"/>
  <c r="J1006" i="18"/>
  <c r="J987" i="18"/>
  <c r="J975" i="18"/>
  <c r="J942" i="18"/>
  <c r="J923" i="18"/>
  <c r="J911" i="18"/>
  <c r="J885" i="18"/>
  <c r="J883" i="18"/>
  <c r="J869" i="18"/>
  <c r="J864" i="18"/>
  <c r="J854" i="18"/>
  <c r="J846" i="18"/>
  <c r="J838" i="18"/>
  <c r="J1140" i="18"/>
  <c r="J1082" i="18"/>
  <c r="J1059" i="18"/>
  <c r="J1047" i="18"/>
  <c r="M1047" i="18" s="1"/>
  <c r="N1047" i="18" s="1"/>
  <c r="J1014" i="18"/>
  <c r="J995" i="18"/>
  <c r="J983" i="18"/>
  <c r="J950" i="18"/>
  <c r="J931" i="18"/>
  <c r="J919" i="18"/>
  <c r="J879" i="18"/>
  <c r="J875" i="18"/>
  <c r="J865" i="18"/>
  <c r="J860" i="18"/>
  <c r="J847" i="18"/>
  <c r="J839" i="18"/>
  <c r="J1092" i="18"/>
  <c r="J1022" i="18"/>
  <c r="J1003" i="18"/>
  <c r="J991" i="18"/>
  <c r="M991" i="18" s="1"/>
  <c r="N991" i="18" s="1"/>
  <c r="J958" i="18"/>
  <c r="J939" i="18"/>
  <c r="J927" i="18"/>
  <c r="J900" i="18"/>
  <c r="J894" i="18"/>
  <c r="J880" i="18"/>
  <c r="J870" i="18"/>
  <c r="J855" i="18"/>
  <c r="J848" i="18"/>
  <c r="J840" i="18"/>
  <c r="J832" i="18"/>
  <c r="J824" i="18"/>
  <c r="J816" i="18"/>
  <c r="J808" i="18"/>
  <c r="J800" i="18"/>
  <c r="J792" i="18"/>
  <c r="J784" i="18"/>
  <c r="J776" i="18"/>
  <c r="J768" i="18"/>
  <c r="J760" i="18"/>
  <c r="J752" i="18"/>
  <c r="J744" i="18"/>
  <c r="J736" i="18"/>
  <c r="J728" i="18"/>
  <c r="M728" i="18" s="1"/>
  <c r="N728" i="18" s="1"/>
  <c r="J720" i="18"/>
  <c r="J712" i="18"/>
  <c r="J704" i="18"/>
  <c r="J696" i="18"/>
  <c r="J688" i="18"/>
  <c r="J680" i="18"/>
  <c r="J672" i="18"/>
  <c r="J664" i="18"/>
  <c r="J656" i="18"/>
  <c r="J1176" i="18"/>
  <c r="J1089" i="18"/>
  <c r="J1051" i="18"/>
  <c r="J1030" i="18"/>
  <c r="J1011" i="18"/>
  <c r="J999" i="18"/>
  <c r="J966" i="18"/>
  <c r="J947" i="18"/>
  <c r="J935" i="18"/>
  <c r="J902" i="18"/>
  <c r="J892" i="18"/>
  <c r="J886" i="18"/>
  <c r="J881" i="18"/>
  <c r="J876" i="18"/>
  <c r="J861" i="18"/>
  <c r="J856" i="18"/>
  <c r="J849" i="18"/>
  <c r="J841" i="18"/>
  <c r="J833" i="18"/>
  <c r="J825" i="18"/>
  <c r="J817" i="18"/>
  <c r="J809" i="18"/>
  <c r="J801" i="18"/>
  <c r="J793" i="18"/>
  <c r="J785" i="18"/>
  <c r="J777" i="18"/>
  <c r="J769" i="18"/>
  <c r="J761" i="18"/>
  <c r="J753" i="18"/>
  <c r="J745" i="18"/>
  <c r="J737" i="18"/>
  <c r="J729" i="18"/>
  <c r="J721" i="18"/>
  <c r="J713" i="18"/>
  <c r="J705" i="18"/>
  <c r="J697" i="18"/>
  <c r="J689" i="18"/>
  <c r="J681" i="18"/>
  <c r="J673" i="18"/>
  <c r="J665" i="18"/>
  <c r="J657" i="18"/>
  <c r="J1216" i="18"/>
  <c r="J1063" i="18"/>
  <c r="J1038" i="18"/>
  <c r="J1019" i="18"/>
  <c r="J1007" i="18"/>
  <c r="J974" i="18"/>
  <c r="J955" i="18"/>
  <c r="J943" i="18"/>
  <c r="J910" i="18"/>
  <c r="J895" i="18"/>
  <c r="J884" i="18"/>
  <c r="J871" i="18"/>
  <c r="J867" i="18"/>
  <c r="J857" i="18"/>
  <c r="J850" i="18"/>
  <c r="J842" i="18"/>
  <c r="J834" i="18"/>
  <c r="J826" i="18"/>
  <c r="J818" i="18"/>
  <c r="J810" i="18"/>
  <c r="J802" i="18"/>
  <c r="J794" i="18"/>
  <c r="J786" i="18"/>
  <c r="J778" i="18"/>
  <c r="J770" i="18"/>
  <c r="J762" i="18"/>
  <c r="J754" i="18"/>
  <c r="J746" i="18"/>
  <c r="J738" i="18"/>
  <c r="J730" i="18"/>
  <c r="J722" i="18"/>
  <c r="J714" i="18"/>
  <c r="J706" i="18"/>
  <c r="J698" i="18"/>
  <c r="J690" i="18"/>
  <c r="J682" i="18"/>
  <c r="J674" i="18"/>
  <c r="J666" i="18"/>
  <c r="M666" i="18" s="1"/>
  <c r="N666" i="18" s="1"/>
  <c r="J658" i="18"/>
  <c r="J650" i="18"/>
  <c r="J642" i="18"/>
  <c r="J634" i="18"/>
  <c r="J626" i="18"/>
  <c r="J618" i="18"/>
  <c r="J610" i="18"/>
  <c r="J602" i="18"/>
  <c r="J594" i="18"/>
  <c r="J586" i="18"/>
  <c r="J578" i="18"/>
  <c r="J570" i="18"/>
  <c r="J562" i="18"/>
  <c r="J554" i="18"/>
  <c r="J546" i="18"/>
  <c r="J538" i="18"/>
  <c r="M538" i="18" s="1"/>
  <c r="N538" i="18" s="1"/>
  <c r="J530" i="18"/>
  <c r="J522" i="18"/>
  <c r="J514" i="18"/>
  <c r="J506" i="18"/>
  <c r="J498" i="18"/>
  <c r="J490" i="18"/>
  <c r="J482" i="18"/>
  <c r="J474" i="18"/>
  <c r="J1088" i="18"/>
  <c r="J1055" i="18"/>
  <c r="J1035" i="18"/>
  <c r="J1023" i="18"/>
  <c r="J990" i="18"/>
  <c r="J971" i="18"/>
  <c r="J959" i="18"/>
  <c r="J926" i="18"/>
  <c r="J907" i="18"/>
  <c r="J899" i="18"/>
  <c r="J873" i="18"/>
  <c r="J868" i="18"/>
  <c r="J852" i="18"/>
  <c r="J844" i="18"/>
  <c r="J836" i="18"/>
  <c r="J828" i="18"/>
  <c r="J820" i="18"/>
  <c r="J812" i="18"/>
  <c r="J804" i="18"/>
  <c r="J796" i="18"/>
  <c r="J788" i="18"/>
  <c r="J780" i="18"/>
  <c r="J772" i="18"/>
  <c r="J764" i="18"/>
  <c r="M764" i="18" s="1"/>
  <c r="N764" i="18" s="1"/>
  <c r="J756" i="18"/>
  <c r="J1080" i="18"/>
  <c r="J1067" i="18"/>
  <c r="J1043" i="18"/>
  <c r="J1031" i="18"/>
  <c r="J998" i="18"/>
  <c r="J979" i="18"/>
  <c r="J967" i="18"/>
  <c r="J934" i="18"/>
  <c r="J915" i="18"/>
  <c r="J903" i="18"/>
  <c r="J893" i="18"/>
  <c r="J891" i="18"/>
  <c r="J878" i="18"/>
  <c r="J863" i="18"/>
  <c r="J859" i="18"/>
  <c r="J853" i="18"/>
  <c r="J845" i="18"/>
  <c r="J837" i="18"/>
  <c r="J862" i="18"/>
  <c r="J743" i="18"/>
  <c r="J732" i="18"/>
  <c r="J726" i="18"/>
  <c r="J701" i="18"/>
  <c r="J699" i="18"/>
  <c r="J679" i="18"/>
  <c r="J668" i="18"/>
  <c r="J662" i="18"/>
  <c r="J649" i="18"/>
  <c r="J644" i="18"/>
  <c r="J629" i="18"/>
  <c r="J624" i="18"/>
  <c r="J614" i="18"/>
  <c r="J599" i="18"/>
  <c r="J595" i="18"/>
  <c r="J585" i="18"/>
  <c r="J580" i="18"/>
  <c r="J565" i="18"/>
  <c r="J560" i="18"/>
  <c r="J550" i="18"/>
  <c r="J535" i="18"/>
  <c r="J531" i="18"/>
  <c r="J521" i="18"/>
  <c r="J516" i="18"/>
  <c r="J501" i="18"/>
  <c r="J496" i="18"/>
  <c r="J486" i="18"/>
  <c r="J471" i="18"/>
  <c r="J464" i="18"/>
  <c r="J456" i="18"/>
  <c r="J448" i="18"/>
  <c r="J440" i="18"/>
  <c r="J432" i="18"/>
  <c r="J424" i="18"/>
  <c r="J416" i="18"/>
  <c r="J408" i="18"/>
  <c r="J400" i="18"/>
  <c r="J392" i="18"/>
  <c r="J384" i="18"/>
  <c r="J376" i="18"/>
  <c r="J368" i="18"/>
  <c r="J360" i="18"/>
  <c r="J352" i="18"/>
  <c r="J344" i="18"/>
  <c r="J336" i="18"/>
  <c r="J328" i="18"/>
  <c r="J320" i="18"/>
  <c r="J312" i="18"/>
  <c r="J304" i="18"/>
  <c r="J296" i="18"/>
  <c r="J288" i="18"/>
  <c r="J877" i="18"/>
  <c r="M877" i="18" s="1"/>
  <c r="N877" i="18" s="1"/>
  <c r="J843" i="18"/>
  <c r="J823" i="18"/>
  <c r="J819" i="18"/>
  <c r="J807" i="18"/>
  <c r="J803" i="18"/>
  <c r="J791" i="18"/>
  <c r="J787" i="18"/>
  <c r="J775" i="18"/>
  <c r="J771" i="18"/>
  <c r="J759" i="18"/>
  <c r="J755" i="18"/>
  <c r="J735" i="18"/>
  <c r="J724" i="18"/>
  <c r="J718" i="18"/>
  <c r="J693" i="18"/>
  <c r="J691" i="18"/>
  <c r="M691" i="18" s="1"/>
  <c r="N691" i="18" s="1"/>
  <c r="J671" i="18"/>
  <c r="J660" i="18"/>
  <c r="J654" i="18"/>
  <c r="J639" i="18"/>
  <c r="J635" i="18"/>
  <c r="J625" i="18"/>
  <c r="J620" i="18"/>
  <c r="J605" i="18"/>
  <c r="J600" i="18"/>
  <c r="J590" i="18"/>
  <c r="J575" i="18"/>
  <c r="J571" i="18"/>
  <c r="J561" i="18"/>
  <c r="J556" i="18"/>
  <c r="J541" i="18"/>
  <c r="J536" i="18"/>
  <c r="J526" i="18"/>
  <c r="J511" i="18"/>
  <c r="J507" i="18"/>
  <c r="J497" i="18"/>
  <c r="J492" i="18"/>
  <c r="J477" i="18"/>
  <c r="J472" i="18"/>
  <c r="J465" i="18"/>
  <c r="J457" i="18"/>
  <c r="J449" i="18"/>
  <c r="J441" i="18"/>
  <c r="J433" i="18"/>
  <c r="J425" i="18"/>
  <c r="J417" i="18"/>
  <c r="J409" i="18"/>
  <c r="J951" i="18"/>
  <c r="J887" i="18"/>
  <c r="J830" i="18"/>
  <c r="J821" i="18"/>
  <c r="J814" i="18"/>
  <c r="J805" i="18"/>
  <c r="J798" i="18"/>
  <c r="J789" i="18"/>
  <c r="J782" i="18"/>
  <c r="J773" i="18"/>
  <c r="J766" i="18"/>
  <c r="J757" i="18"/>
  <c r="J749" i="18"/>
  <c r="J747" i="18"/>
  <c r="J727" i="18"/>
  <c r="J716" i="18"/>
  <c r="J710" i="18"/>
  <c r="J685" i="18"/>
  <c r="J683" i="18"/>
  <c r="J663" i="18"/>
  <c r="J645" i="18"/>
  <c r="J640" i="18"/>
  <c r="J630" i="18"/>
  <c r="J615" i="18"/>
  <c r="J611" i="18"/>
  <c r="J601" i="18"/>
  <c r="J596" i="18"/>
  <c r="J581" i="18"/>
  <c r="J576" i="18"/>
  <c r="J566" i="18"/>
  <c r="J551" i="18"/>
  <c r="J547" i="18"/>
  <c r="J537" i="18"/>
  <c r="J532" i="18"/>
  <c r="J517" i="18"/>
  <c r="J512" i="18"/>
  <c r="J502" i="18"/>
  <c r="J487" i="18"/>
  <c r="J483" i="18"/>
  <c r="J473" i="18"/>
  <c r="J466" i="18"/>
  <c r="J458" i="18"/>
  <c r="J450" i="18"/>
  <c r="J442" i="18"/>
  <c r="J434" i="18"/>
  <c r="J426" i="18"/>
  <c r="J418" i="18"/>
  <c r="J410" i="18"/>
  <c r="J1015" i="18"/>
  <c r="J918" i="18"/>
  <c r="J741" i="18"/>
  <c r="J739" i="18"/>
  <c r="J719" i="18"/>
  <c r="J708" i="18"/>
  <c r="J702" i="18"/>
  <c r="J677" i="18"/>
  <c r="J675" i="18"/>
  <c r="J655" i="18"/>
  <c r="J651" i="18"/>
  <c r="J641" i="18"/>
  <c r="J636" i="18"/>
  <c r="J621" i="18"/>
  <c r="J616" i="18"/>
  <c r="J606" i="18"/>
  <c r="J591" i="18"/>
  <c r="J587" i="18"/>
  <c r="J577" i="18"/>
  <c r="J572" i="18"/>
  <c r="J557" i="18"/>
  <c r="J552" i="18"/>
  <c r="J542" i="18"/>
  <c r="J527" i="18"/>
  <c r="J523" i="18"/>
  <c r="J513" i="18"/>
  <c r="J508" i="18"/>
  <c r="J493" i="18"/>
  <c r="J488" i="18"/>
  <c r="J478" i="18"/>
  <c r="J467" i="18"/>
  <c r="J982" i="18"/>
  <c r="J851" i="18"/>
  <c r="J733" i="18"/>
  <c r="J731" i="18"/>
  <c r="J711" i="18"/>
  <c r="M711" i="18" s="1"/>
  <c r="N711" i="18" s="1"/>
  <c r="J700" i="18"/>
  <c r="J694" i="18"/>
  <c r="J669" i="18"/>
  <c r="J667" i="18"/>
  <c r="J646" i="18"/>
  <c r="J631" i="18"/>
  <c r="J627" i="18"/>
  <c r="J617" i="18"/>
  <c r="M617" i="18" s="1"/>
  <c r="N617" i="18" s="1"/>
  <c r="J612" i="18"/>
  <c r="J597" i="18"/>
  <c r="J592" i="18"/>
  <c r="J582" i="18"/>
  <c r="J567" i="18"/>
  <c r="J563" i="18"/>
  <c r="J553" i="18"/>
  <c r="J548" i="18"/>
  <c r="J533" i="18"/>
  <c r="J528" i="18"/>
  <c r="J518" i="18"/>
  <c r="J503" i="18"/>
  <c r="J499" i="18"/>
  <c r="J489" i="18"/>
  <c r="J484" i="18"/>
  <c r="J468" i="18"/>
  <c r="M468" i="18" s="1"/>
  <c r="N468" i="18" s="1"/>
  <c r="J460" i="18"/>
  <c r="J452" i="18"/>
  <c r="J444" i="18"/>
  <c r="J436" i="18"/>
  <c r="J428" i="18"/>
  <c r="J420" i="18"/>
  <c r="J412" i="18"/>
  <c r="J404" i="18"/>
  <c r="J396" i="18"/>
  <c r="J388" i="18"/>
  <c r="J380" i="18"/>
  <c r="J372" i="18"/>
  <c r="J364" i="18"/>
  <c r="J356" i="18"/>
  <c r="J348" i="18"/>
  <c r="J340" i="18"/>
  <c r="J332" i="18"/>
  <c r="J324" i="18"/>
  <c r="J316" i="18"/>
  <c r="J308" i="18"/>
  <c r="J300" i="18"/>
  <c r="J292" i="18"/>
  <c r="J284" i="18"/>
  <c r="J276" i="18"/>
  <c r="J1106" i="18"/>
  <c r="J1091" i="18"/>
  <c r="J1046" i="18"/>
  <c r="J831" i="18"/>
  <c r="J827" i="18"/>
  <c r="J815" i="18"/>
  <c r="J811" i="18"/>
  <c r="J799" i="18"/>
  <c r="J795" i="18"/>
  <c r="J783" i="18"/>
  <c r="J779" i="18"/>
  <c r="J767" i="18"/>
  <c r="J763" i="18"/>
  <c r="J750" i="18"/>
  <c r="J725" i="18"/>
  <c r="J723" i="18"/>
  <c r="J703" i="18"/>
  <c r="J692" i="18"/>
  <c r="J686" i="18"/>
  <c r="J661" i="18"/>
  <c r="J659" i="18"/>
  <c r="M659" i="18" s="1"/>
  <c r="N659" i="18" s="1"/>
  <c r="J652" i="18"/>
  <c r="J637" i="18"/>
  <c r="J632" i="18"/>
  <c r="J622" i="18"/>
  <c r="J607" i="18"/>
  <c r="J603" i="18"/>
  <c r="J593" i="18"/>
  <c r="J588" i="18"/>
  <c r="J573" i="18"/>
  <c r="J568" i="18"/>
  <c r="J558" i="18"/>
  <c r="J543" i="18"/>
  <c r="J539" i="18"/>
  <c r="J529" i="18"/>
  <c r="J524" i="18"/>
  <c r="J509" i="18"/>
  <c r="J504" i="18"/>
  <c r="J494" i="18"/>
  <c r="J479" i="18"/>
  <c r="J475" i="18"/>
  <c r="J469" i="18"/>
  <c r="J461" i="18"/>
  <c r="J453" i="18"/>
  <c r="J445" i="18"/>
  <c r="J437" i="18"/>
  <c r="J429" i="18"/>
  <c r="J421" i="18"/>
  <c r="J413" i="18"/>
  <c r="J405" i="18"/>
  <c r="J397" i="18"/>
  <c r="J389" i="18"/>
  <c r="J381" i="18"/>
  <c r="J373" i="18"/>
  <c r="J365" i="18"/>
  <c r="J357" i="18"/>
  <c r="J349" i="18"/>
  <c r="J341" i="18"/>
  <c r="J333" i="18"/>
  <c r="J325" i="18"/>
  <c r="J317" i="18"/>
  <c r="J309" i="18"/>
  <c r="J301" i="18"/>
  <c r="J293" i="18"/>
  <c r="J285" i="18"/>
  <c r="M285" i="18" s="1"/>
  <c r="N285" i="18" s="1"/>
  <c r="J277" i="18"/>
  <c r="J963" i="18"/>
  <c r="J872" i="18"/>
  <c r="J835" i="18"/>
  <c r="J829" i="18"/>
  <c r="J822" i="18"/>
  <c r="J813" i="18"/>
  <c r="J806" i="18"/>
  <c r="J797" i="18"/>
  <c r="J790" i="18"/>
  <c r="J781" i="18"/>
  <c r="J774" i="18"/>
  <c r="J765" i="18"/>
  <c r="J758" i="18"/>
  <c r="J748" i="18"/>
  <c r="J742" i="18"/>
  <c r="J717" i="18"/>
  <c r="J715" i="18"/>
  <c r="J695" i="18"/>
  <c r="J684" i="18"/>
  <c r="J678" i="18"/>
  <c r="J647" i="18"/>
  <c r="M647" i="18" s="1"/>
  <c r="N647" i="18" s="1"/>
  <c r="J643" i="18"/>
  <c r="J633" i="18"/>
  <c r="J628" i="18"/>
  <c r="J613" i="18"/>
  <c r="J608" i="18"/>
  <c r="J598" i="18"/>
  <c r="M598" i="18" s="1"/>
  <c r="N598" i="18" s="1"/>
  <c r="J583" i="18"/>
  <c r="J579" i="18"/>
  <c r="J569" i="18"/>
  <c r="M569" i="18" s="1"/>
  <c r="N569" i="18" s="1"/>
  <c r="J564" i="18"/>
  <c r="M564" i="18" s="1"/>
  <c r="N564" i="18" s="1"/>
  <c r="J549" i="18"/>
  <c r="J544" i="18"/>
  <c r="J534" i="18"/>
  <c r="J519" i="18"/>
  <c r="J515" i="18"/>
  <c r="J505" i="18"/>
  <c r="J500" i="18"/>
  <c r="J485" i="18"/>
  <c r="J480" i="18"/>
  <c r="J470" i="18"/>
  <c r="J462" i="18"/>
  <c r="J454" i="18"/>
  <c r="J446" i="18"/>
  <c r="J438" i="18"/>
  <c r="J430" i="18"/>
  <c r="J422" i="18"/>
  <c r="J414" i="18"/>
  <c r="J406" i="18"/>
  <c r="J398" i="18"/>
  <c r="J390" i="18"/>
  <c r="J382" i="18"/>
  <c r="J374" i="18"/>
  <c r="J366" i="18"/>
  <c r="J358" i="18"/>
  <c r="J350" i="18"/>
  <c r="J342" i="18"/>
  <c r="J334" i="18"/>
  <c r="J326" i="18"/>
  <c r="J318" i="18"/>
  <c r="J310" i="18"/>
  <c r="J302" i="18"/>
  <c r="J294" i="18"/>
  <c r="J286" i="18"/>
  <c r="J545" i="18"/>
  <c r="J431" i="18"/>
  <c r="J283" i="18"/>
  <c r="M283" i="18" s="1"/>
  <c r="N283" i="18" s="1"/>
  <c r="J272" i="18"/>
  <c r="J269" i="18"/>
  <c r="J261" i="18"/>
  <c r="J253" i="18"/>
  <c r="M253" i="18" s="1"/>
  <c r="N253" i="18" s="1"/>
  <c r="J245" i="18"/>
  <c r="J237" i="18"/>
  <c r="J229" i="18"/>
  <c r="J221" i="18"/>
  <c r="M221" i="18" s="1"/>
  <c r="N221" i="18" s="1"/>
  <c r="J213" i="18"/>
  <c r="J205" i="18"/>
  <c r="J197" i="18"/>
  <c r="J189" i="18"/>
  <c r="M189" i="18" s="1"/>
  <c r="N189" i="18" s="1"/>
  <c r="J181" i="18"/>
  <c r="J1027" i="18"/>
  <c r="J751" i="18"/>
  <c r="M751" i="18" s="1"/>
  <c r="N751" i="18" s="1"/>
  <c r="J648" i="18"/>
  <c r="J623" i="18"/>
  <c r="J604" i="18"/>
  <c r="J510" i="18"/>
  <c r="J491" i="18"/>
  <c r="J463" i="18"/>
  <c r="J443" i="18"/>
  <c r="J411" i="18"/>
  <c r="J740" i="18"/>
  <c r="J734" i="18"/>
  <c r="J707" i="18"/>
  <c r="J687" i="18"/>
  <c r="J525" i="18"/>
  <c r="J455" i="18"/>
  <c r="J423" i="18"/>
  <c r="J403" i="18"/>
  <c r="J399" i="18"/>
  <c r="M399" i="18" s="1"/>
  <c r="N399" i="18" s="1"/>
  <c r="J387" i="18"/>
  <c r="J383" i="18"/>
  <c r="J371" i="18"/>
  <c r="J367" i="18"/>
  <c r="J355" i="18"/>
  <c r="J351" i="18"/>
  <c r="J339" i="18"/>
  <c r="J335" i="18"/>
  <c r="M335" i="18" s="1"/>
  <c r="N335" i="18" s="1"/>
  <c r="J323" i="18"/>
  <c r="J319" i="18"/>
  <c r="J307" i="18"/>
  <c r="J303" i="18"/>
  <c r="J676" i="18"/>
  <c r="J670" i="18"/>
  <c r="J638" i="18"/>
  <c r="J619" i="18"/>
  <c r="J481" i="18"/>
  <c r="J435" i="18"/>
  <c r="J401" i="18"/>
  <c r="J394" i="18"/>
  <c r="J385" i="18"/>
  <c r="J378" i="18"/>
  <c r="J369" i="18"/>
  <c r="J362" i="18"/>
  <c r="J353" i="18"/>
  <c r="J346" i="18"/>
  <c r="J337" i="18"/>
  <c r="J330" i="18"/>
  <c r="J321" i="18"/>
  <c r="J653" i="18"/>
  <c r="J584" i="18"/>
  <c r="J559" i="18"/>
  <c r="J540" i="18"/>
  <c r="J447" i="18"/>
  <c r="J415" i="18"/>
  <c r="J278" i="18"/>
  <c r="J265" i="18"/>
  <c r="J257" i="18"/>
  <c r="M257" i="18" s="1"/>
  <c r="N257" i="18" s="1"/>
  <c r="J249" i="18"/>
  <c r="J241" i="18"/>
  <c r="J233" i="18"/>
  <c r="J225" i="18"/>
  <c r="M225" i="18" s="1"/>
  <c r="N225" i="18" s="1"/>
  <c r="J217" i="18"/>
  <c r="J709" i="18"/>
  <c r="J609" i="18"/>
  <c r="J459" i="18"/>
  <c r="J427" i="18"/>
  <c r="J574" i="18"/>
  <c r="M574" i="18" s="1"/>
  <c r="N574" i="18" s="1"/>
  <c r="J555" i="18"/>
  <c r="J439" i="18"/>
  <c r="J407" i="18"/>
  <c r="J395" i="18"/>
  <c r="J391" i="18"/>
  <c r="J379" i="18"/>
  <c r="J375" i="18"/>
  <c r="J363" i="18"/>
  <c r="M363" i="18" s="1"/>
  <c r="N363" i="18" s="1"/>
  <c r="J359" i="18"/>
  <c r="J347" i="18"/>
  <c r="J343" i="18"/>
  <c r="J331" i="18"/>
  <c r="J327" i="18"/>
  <c r="J315" i="18"/>
  <c r="J311" i="18"/>
  <c r="J299" i="18"/>
  <c r="J295" i="18"/>
  <c r="J275" i="18"/>
  <c r="J267" i="18"/>
  <c r="J259" i="18"/>
  <c r="M259" i="18" s="1"/>
  <c r="N259" i="18" s="1"/>
  <c r="J251" i="18"/>
  <c r="J243" i="18"/>
  <c r="J235" i="18"/>
  <c r="J227" i="18"/>
  <c r="J219" i="18"/>
  <c r="J589" i="18"/>
  <c r="J520" i="18"/>
  <c r="J495" i="18"/>
  <c r="J476" i="18"/>
  <c r="J451" i="18"/>
  <c r="J419" i="18"/>
  <c r="J402" i="18"/>
  <c r="J393" i="18"/>
  <c r="J386" i="18"/>
  <c r="J377" i="18"/>
  <c r="J370" i="18"/>
  <c r="J361" i="18"/>
  <c r="J354" i="18"/>
  <c r="J345" i="18"/>
  <c r="J338" i="18"/>
  <c r="J329" i="18"/>
  <c r="J322" i="18"/>
  <c r="J313" i="18"/>
  <c r="J306" i="18"/>
  <c r="J297" i="18"/>
  <c r="J290" i="18"/>
  <c r="J282" i="18"/>
  <c r="J279" i="18"/>
  <c r="J268" i="18"/>
  <c r="J260" i="18"/>
  <c r="J252" i="18"/>
  <c r="J244" i="18"/>
  <c r="M244" i="18" s="1"/>
  <c r="N244" i="18" s="1"/>
  <c r="J236" i="18"/>
  <c r="J228" i="18"/>
  <c r="J220" i="18"/>
  <c r="J212" i="18"/>
  <c r="M212" i="18" s="1"/>
  <c r="N212" i="18" s="1"/>
  <c r="J204" i="18"/>
  <c r="J196" i="18"/>
  <c r="M196" i="18" s="1"/>
  <c r="N196" i="18" s="1"/>
  <c r="J188" i="18"/>
  <c r="J19" i="18"/>
  <c r="J27" i="18"/>
  <c r="J35" i="18"/>
  <c r="J43" i="18"/>
  <c r="J51" i="18"/>
  <c r="J59" i="18"/>
  <c r="M59" i="18" s="1"/>
  <c r="N59" i="18" s="1"/>
  <c r="J67" i="18"/>
  <c r="J75" i="18"/>
  <c r="J83" i="18"/>
  <c r="J91" i="18"/>
  <c r="J99" i="18"/>
  <c r="J107" i="18"/>
  <c r="J115" i="18"/>
  <c r="J123" i="18"/>
  <c r="J131" i="18"/>
  <c r="J139" i="18"/>
  <c r="J147" i="18"/>
  <c r="J155" i="18"/>
  <c r="J163" i="18"/>
  <c r="J171" i="18"/>
  <c r="J179" i="18"/>
  <c r="L183" i="18"/>
  <c r="J187" i="18"/>
  <c r="L188" i="18"/>
  <c r="K190" i="18"/>
  <c r="L195" i="18"/>
  <c r="J198" i="18"/>
  <c r="M198" i="18" s="1"/>
  <c r="N198" i="18" s="1"/>
  <c r="J208" i="18"/>
  <c r="L215" i="18"/>
  <c r="J218" i="18"/>
  <c r="K222" i="18"/>
  <c r="L232" i="18"/>
  <c r="J234" i="18"/>
  <c r="K238" i="18"/>
  <c r="L248" i="18"/>
  <c r="J250" i="18"/>
  <c r="K254" i="18"/>
  <c r="L264" i="18"/>
  <c r="J266" i="18"/>
  <c r="M266" i="18" s="1"/>
  <c r="N266" i="18" s="1"/>
  <c r="K272" i="18"/>
  <c r="L280" i="18"/>
  <c r="K289" i="18"/>
  <c r="L301" i="18"/>
  <c r="K305" i="18"/>
  <c r="K317" i="18"/>
  <c r="K2130" i="18"/>
  <c r="K2131" i="18"/>
  <c r="K2123" i="18"/>
  <c r="K2116" i="18"/>
  <c r="K2107" i="18"/>
  <c r="K2114" i="18"/>
  <c r="K2043" i="18"/>
  <c r="K2111" i="18"/>
  <c r="K2059" i="18"/>
  <c r="K2037" i="18"/>
  <c r="K1998" i="18"/>
  <c r="K2139" i="18"/>
  <c r="K2129" i="18"/>
  <c r="K2119" i="18"/>
  <c r="K2117" i="18"/>
  <c r="K2112" i="18"/>
  <c r="K2000" i="18"/>
  <c r="K2115" i="18"/>
  <c r="K2082" i="18"/>
  <c r="K2079" i="18"/>
  <c r="K2076" i="18"/>
  <c r="K2032" i="18"/>
  <c r="K2011" i="18"/>
  <c r="K2006" i="18"/>
  <c r="K1996" i="18"/>
  <c r="K1985" i="18"/>
  <c r="K2125" i="18"/>
  <c r="K2109" i="18"/>
  <c r="K2099" i="18"/>
  <c r="K2091" i="18"/>
  <c r="K2083" i="18"/>
  <c r="K2029" i="18"/>
  <c r="K2071" i="18"/>
  <c r="K2120" i="18"/>
  <c r="K2113" i="18"/>
  <c r="K2096" i="18"/>
  <c r="K2075" i="18"/>
  <c r="K2073" i="18"/>
  <c r="K2069" i="18"/>
  <c r="K2055" i="18"/>
  <c r="K2042" i="18"/>
  <c r="K2027" i="18"/>
  <c r="K2124" i="18"/>
  <c r="K2060" i="18"/>
  <c r="K2051" i="18"/>
  <c r="K2034" i="18"/>
  <c r="K2021" i="18"/>
  <c r="K2138" i="18"/>
  <c r="K2135" i="18"/>
  <c r="K2100" i="18"/>
  <c r="K2080" i="18"/>
  <c r="K2067" i="18"/>
  <c r="K2025" i="18"/>
  <c r="K2019" i="18"/>
  <c r="K2014" i="18"/>
  <c r="K1992" i="18"/>
  <c r="K2140" i="18"/>
  <c r="K2095" i="18"/>
  <c r="K2074" i="18"/>
  <c r="K2041" i="18"/>
  <c r="K2035" i="18"/>
  <c r="K2026" i="18"/>
  <c r="K2004" i="18"/>
  <c r="K1977" i="18"/>
  <c r="K1959" i="18"/>
  <c r="K1943" i="18"/>
  <c r="K1909" i="18"/>
  <c r="K1973" i="18"/>
  <c r="K1964" i="18"/>
  <c r="K1957" i="18"/>
  <c r="K1948" i="18"/>
  <c r="K1941" i="18"/>
  <c r="K1929" i="18"/>
  <c r="K1901" i="18"/>
  <c r="K1876" i="18"/>
  <c r="K2097" i="18"/>
  <c r="K2050" i="18"/>
  <c r="K2028" i="18"/>
  <c r="K1983" i="18"/>
  <c r="K1981" i="18"/>
  <c r="K1969" i="18"/>
  <c r="K1953" i="18"/>
  <c r="K1937" i="18"/>
  <c r="K2056" i="18"/>
  <c r="K1991" i="18"/>
  <c r="K1989" i="18"/>
  <c r="K2093" i="18"/>
  <c r="K2090" i="18"/>
  <c r="K2065" i="18"/>
  <c r="K2005" i="18"/>
  <c r="K1978" i="18"/>
  <c r="K1967" i="18"/>
  <c r="K1951" i="18"/>
  <c r="K1935" i="18"/>
  <c r="K1877" i="18"/>
  <c r="K2024" i="18"/>
  <c r="K1974" i="18"/>
  <c r="K1965" i="18"/>
  <c r="K1949" i="18"/>
  <c r="K1933" i="18"/>
  <c r="K1986" i="18"/>
  <c r="K1932" i="18"/>
  <c r="K1914" i="18"/>
  <c r="K1903" i="18"/>
  <c r="K1889" i="18"/>
  <c r="K1869" i="18"/>
  <c r="K1855" i="18"/>
  <c r="K1807" i="18"/>
  <c r="K1994" i="18"/>
  <c r="K1925" i="18"/>
  <c r="K1856" i="18"/>
  <c r="K1847" i="18"/>
  <c r="K1997" i="18"/>
  <c r="K1982" i="18"/>
  <c r="K1911" i="18"/>
  <c r="K1900" i="18"/>
  <c r="K1882" i="18"/>
  <c r="K1870" i="18"/>
  <c r="K1863" i="18"/>
  <c r="K1833" i="18"/>
  <c r="K1823" i="18"/>
  <c r="K1922" i="18"/>
  <c r="K1893" i="18"/>
  <c r="K1864" i="18"/>
  <c r="K1853" i="18"/>
  <c r="K1838" i="18"/>
  <c r="K1824" i="18"/>
  <c r="K1819" i="18"/>
  <c r="K1804" i="18"/>
  <c r="K1796" i="18"/>
  <c r="K1999" i="18"/>
  <c r="K1961" i="18"/>
  <c r="K1913" i="18"/>
  <c r="K1879" i="18"/>
  <c r="K1849" i="18"/>
  <c r="K1839" i="18"/>
  <c r="K1921" i="18"/>
  <c r="K1854" i="18"/>
  <c r="K1845" i="18"/>
  <c r="K1830" i="18"/>
  <c r="K1816" i="18"/>
  <c r="K1811" i="18"/>
  <c r="K1799" i="18"/>
  <c r="K1791" i="18"/>
  <c r="K1783" i="18"/>
  <c r="K1775" i="18"/>
  <c r="K1767" i="18"/>
  <c r="K1759" i="18"/>
  <c r="K1945" i="18"/>
  <c r="K1841" i="18"/>
  <c r="K1805" i="18"/>
  <c r="K1800" i="18"/>
  <c r="K1716" i="18"/>
  <c r="K1990" i="18"/>
  <c r="K1890" i="18"/>
  <c r="K1851" i="18"/>
  <c r="K1820" i="18"/>
  <c r="K1815" i="18"/>
  <c r="K1835" i="18"/>
  <c r="K1825" i="18"/>
  <c r="K1861" i="18"/>
  <c r="K1840" i="18"/>
  <c r="K1788" i="18"/>
  <c r="K1772" i="18"/>
  <c r="K1756" i="18"/>
  <c r="K1740" i="18"/>
  <c r="K1692" i="18"/>
  <c r="K1892" i="18"/>
  <c r="K1684" i="18"/>
  <c r="K1806" i="18"/>
  <c r="K1758" i="18"/>
  <c r="K1734" i="18"/>
  <c r="K1732" i="18"/>
  <c r="K1670" i="18"/>
  <c r="K1652" i="18"/>
  <c r="K1984" i="18"/>
  <c r="K1782" i="18"/>
  <c r="K1780" i="18"/>
  <c r="K1831" i="18"/>
  <c r="K1715" i="18"/>
  <c r="K1705" i="18"/>
  <c r="K1798" i="18"/>
  <c r="K1774" i="18"/>
  <c r="K1750" i="18"/>
  <c r="K1748" i="18"/>
  <c r="K2045" i="18"/>
  <c r="K1885" i="18"/>
  <c r="K1821" i="18"/>
  <c r="K1924" i="18"/>
  <c r="K1917" i="18"/>
  <c r="K1792" i="18"/>
  <c r="K1790" i="18"/>
  <c r="K1766" i="18"/>
  <c r="K1764" i="18"/>
  <c r="K1726" i="18"/>
  <c r="K1708" i="18"/>
  <c r="K1694" i="18"/>
  <c r="K1683" i="18"/>
  <c r="K1644" i="18"/>
  <c r="K1836" i="18"/>
  <c r="K1718" i="18"/>
  <c r="K1641" i="18"/>
  <c r="K1627" i="18"/>
  <c r="K1605" i="18"/>
  <c r="K1591" i="18"/>
  <c r="K1575" i="18"/>
  <c r="K1571" i="18"/>
  <c r="K1557" i="18"/>
  <c r="K1543" i="18"/>
  <c r="K1539" i="18"/>
  <c r="K1525" i="18"/>
  <c r="K1509" i="18"/>
  <c r="K1742" i="18"/>
  <c r="K1704" i="18"/>
  <c r="K1633" i="18"/>
  <c r="K1619" i="18"/>
  <c r="K1597" i="18"/>
  <c r="K1485" i="18"/>
  <c r="K1771" i="18"/>
  <c r="K1625" i="18"/>
  <c r="K1611" i="18"/>
  <c r="K1589" i="18"/>
  <c r="K1586" i="18"/>
  <c r="K1579" i="18"/>
  <c r="K1572" i="18"/>
  <c r="K1565" i="18"/>
  <c r="K1547" i="18"/>
  <c r="K1533" i="18"/>
  <c r="K1755" i="18"/>
  <c r="K1696" i="18"/>
  <c r="K1672" i="18"/>
  <c r="K1668" i="18"/>
  <c r="K1660" i="18"/>
  <c r="K1631" i="18"/>
  <c r="K1617" i="18"/>
  <c r="K1603" i="18"/>
  <c r="K1691" i="18"/>
  <c r="K1676" i="18"/>
  <c r="K1637" i="18"/>
  <c r="K1609" i="18"/>
  <c r="K1595" i="18"/>
  <c r="K1724" i="18"/>
  <c r="K1680" i="18"/>
  <c r="K1629" i="18"/>
  <c r="K1601" i="18"/>
  <c r="K1587" i="18"/>
  <c r="K1669" i="18"/>
  <c r="K1607" i="18"/>
  <c r="K1599" i="18"/>
  <c r="K1581" i="18"/>
  <c r="K1517" i="18"/>
  <c r="K1501" i="18"/>
  <c r="K1464" i="18"/>
  <c r="K1448" i="18"/>
  <c r="K1400" i="18"/>
  <c r="K1375" i="18"/>
  <c r="K1729" i="18"/>
  <c r="K1657" i="18"/>
  <c r="K1613" i="18"/>
  <c r="K1610" i="18"/>
  <c r="K1593" i="18"/>
  <c r="K1585" i="18"/>
  <c r="K1556" i="18"/>
  <c r="K1521" i="18"/>
  <c r="K1503" i="18"/>
  <c r="K1471" i="18"/>
  <c r="K1455" i="18"/>
  <c r="K1439" i="18"/>
  <c r="K1376" i="18"/>
  <c r="K1697" i="18"/>
  <c r="K1531" i="18"/>
  <c r="K1523" i="18"/>
  <c r="K1476" i="18"/>
  <c r="K1460" i="18"/>
  <c r="K1444" i="18"/>
  <c r="K1431" i="18"/>
  <c r="K1383" i="18"/>
  <c r="K1351" i="18"/>
  <c r="K1721" i="18"/>
  <c r="K1700" i="18"/>
  <c r="K1621" i="18"/>
  <c r="K1618" i="18"/>
  <c r="K1570" i="18"/>
  <c r="K1562" i="18"/>
  <c r="K1541" i="18"/>
  <c r="K1535" i="18"/>
  <c r="K1493" i="18"/>
  <c r="K1469" i="18"/>
  <c r="K1453" i="18"/>
  <c r="K1437" i="18"/>
  <c r="K1423" i="18"/>
  <c r="K1401" i="18"/>
  <c r="K1384" i="18"/>
  <c r="K1377" i="18"/>
  <c r="K1352" i="18"/>
  <c r="K1686" i="18"/>
  <c r="K1673" i="18"/>
  <c r="K1635" i="18"/>
  <c r="K1549" i="18"/>
  <c r="K1508" i="18"/>
  <c r="K1489" i="18"/>
  <c r="K1472" i="18"/>
  <c r="K1456" i="18"/>
  <c r="K1440" i="18"/>
  <c r="K1432" i="18"/>
  <c r="K1415" i="18"/>
  <c r="K1391" i="18"/>
  <c r="K1359" i="18"/>
  <c r="K1643" i="18"/>
  <c r="K1553" i="18"/>
  <c r="K1524" i="18"/>
  <c r="K1498" i="18"/>
  <c r="K1483" i="18"/>
  <c r="K1463" i="18"/>
  <c r="K1447" i="18"/>
  <c r="K1424" i="18"/>
  <c r="K1407" i="18"/>
  <c r="K1392" i="18"/>
  <c r="K1360" i="18"/>
  <c r="K1569" i="18"/>
  <c r="K1563" i="18"/>
  <c r="K1513" i="18"/>
  <c r="K1436" i="18"/>
  <c r="K1433" i="18"/>
  <c r="K1393" i="18"/>
  <c r="K1349" i="18"/>
  <c r="K1317" i="18"/>
  <c r="K1285" i="18"/>
  <c r="K1245" i="18"/>
  <c r="K1538" i="18"/>
  <c r="K1368" i="18"/>
  <c r="K1357" i="18"/>
  <c r="K1324" i="18"/>
  <c r="K1292" i="18"/>
  <c r="K1277" i="18"/>
  <c r="K1261" i="18"/>
  <c r="K1237" i="18"/>
  <c r="K1227" i="18"/>
  <c r="K1223" i="18"/>
  <c r="K1215" i="18"/>
  <c r="K1207" i="18"/>
  <c r="K1199" i="18"/>
  <c r="K1191" i="18"/>
  <c r="K1183" i="18"/>
  <c r="K1175" i="18"/>
  <c r="K1167" i="18"/>
  <c r="K1159" i="18"/>
  <c r="K1151" i="18"/>
  <c r="K1661" i="18"/>
  <c r="K1341" i="18"/>
  <c r="K1309" i="18"/>
  <c r="K1268" i="18"/>
  <c r="K1254" i="18"/>
  <c r="K1408" i="18"/>
  <c r="K1367" i="18"/>
  <c r="K1364" i="18"/>
  <c r="K1333" i="18"/>
  <c r="K1301" i="18"/>
  <c r="K1229" i="18"/>
  <c r="K1567" i="18"/>
  <c r="K1416" i="18"/>
  <c r="K1413" i="18"/>
  <c r="K1399" i="18"/>
  <c r="K1396" i="18"/>
  <c r="K1374" i="18"/>
  <c r="K1361" i="18"/>
  <c r="K1325" i="18"/>
  <c r="K1293" i="18"/>
  <c r="K1276" i="18"/>
  <c r="K1260" i="18"/>
  <c r="K1244" i="18"/>
  <c r="K1230" i="18"/>
  <c r="K1226" i="18"/>
  <c r="K1220" i="18"/>
  <c r="K1212" i="18"/>
  <c r="K1204" i="18"/>
  <c r="K1196" i="18"/>
  <c r="K1188" i="18"/>
  <c r="K1180" i="18"/>
  <c r="K1172" i="18"/>
  <c r="K1164" i="18"/>
  <c r="K1156" i="18"/>
  <c r="K1494" i="18"/>
  <c r="K1479" i="18"/>
  <c r="K1340" i="18"/>
  <c r="K1252" i="18"/>
  <c r="K1173" i="18"/>
  <c r="K1169" i="18"/>
  <c r="K1163" i="18"/>
  <c r="K1149" i="18"/>
  <c r="K1133" i="18"/>
  <c r="K1468" i="18"/>
  <c r="K1445" i="18"/>
  <c r="K1249" i="18"/>
  <c r="K1181" i="18"/>
  <c r="K1177" i="18"/>
  <c r="K1171" i="18"/>
  <c r="K1140" i="18"/>
  <c r="K1124" i="18"/>
  <c r="K1108" i="18"/>
  <c r="K1091" i="18"/>
  <c r="K1461" i="18"/>
  <c r="K1300" i="18"/>
  <c r="K1284" i="18"/>
  <c r="K1236" i="18"/>
  <c r="K1197" i="18"/>
  <c r="K1193" i="18"/>
  <c r="K1187" i="18"/>
  <c r="K1511" i="18"/>
  <c r="K1332" i="18"/>
  <c r="K1316" i="18"/>
  <c r="K1281" i="18"/>
  <c r="K1253" i="18"/>
  <c r="K1233" i="18"/>
  <c r="K1205" i="18"/>
  <c r="K1201" i="18"/>
  <c r="K1195" i="18"/>
  <c r="K1141" i="18"/>
  <c r="K1405" i="18"/>
  <c r="K1265" i="18"/>
  <c r="K1250" i="18"/>
  <c r="K1221" i="18"/>
  <c r="K1217" i="18"/>
  <c r="K1211" i="18"/>
  <c r="K1157" i="18"/>
  <c r="K1139" i="18"/>
  <c r="K1123" i="18"/>
  <c r="K1107" i="18"/>
  <c r="K1452" i="18"/>
  <c r="K1308" i="18"/>
  <c r="K1257" i="18"/>
  <c r="K1225" i="18"/>
  <c r="K1219" i="18"/>
  <c r="K1165" i="18"/>
  <c r="K1161" i="18"/>
  <c r="K1155" i="18"/>
  <c r="K1348" i="18"/>
  <c r="K1203" i="18"/>
  <c r="K1189" i="18"/>
  <c r="K1148" i="18"/>
  <c r="K1145" i="18"/>
  <c r="K1131" i="18"/>
  <c r="K1109" i="18"/>
  <c r="K1389" i="18"/>
  <c r="K1273" i="18"/>
  <c r="K1228" i="18"/>
  <c r="K1116" i="18"/>
  <c r="K1100" i="18"/>
  <c r="K1084" i="18"/>
  <c r="K1074" i="18"/>
  <c r="K1062" i="18"/>
  <c r="K1054" i="18"/>
  <c r="K1046" i="18"/>
  <c r="K1038" i="18"/>
  <c r="K1030" i="18"/>
  <c r="K1022" i="18"/>
  <c r="K1014" i="18"/>
  <c r="K1006" i="18"/>
  <c r="K998" i="18"/>
  <c r="K990" i="18"/>
  <c r="K982" i="18"/>
  <c r="K974" i="18"/>
  <c r="K966" i="18"/>
  <c r="K958" i="18"/>
  <c r="K950" i="18"/>
  <c r="K942" i="18"/>
  <c r="K934" i="18"/>
  <c r="K926" i="18"/>
  <c r="K918" i="18"/>
  <c r="K910" i="18"/>
  <c r="K902" i="18"/>
  <c r="K1555" i="18"/>
  <c r="K1269" i="18"/>
  <c r="K1113" i="18"/>
  <c r="K1092" i="18"/>
  <c r="K1085" i="18"/>
  <c r="K1080" i="18"/>
  <c r="K1070" i="18"/>
  <c r="K1063" i="18"/>
  <c r="K1055" i="18"/>
  <c r="K1573" i="18"/>
  <c r="K1117" i="18"/>
  <c r="K1115" i="18"/>
  <c r="K1101" i="18"/>
  <c r="K1097" i="18"/>
  <c r="K1076" i="18"/>
  <c r="K1132" i="18"/>
  <c r="K1099" i="18"/>
  <c r="K1093" i="18"/>
  <c r="K1246" i="18"/>
  <c r="K1477" i="18"/>
  <c r="K1090" i="18"/>
  <c r="K1064" i="18"/>
  <c r="K1047" i="18"/>
  <c r="K1016" i="18"/>
  <c r="K983" i="18"/>
  <c r="K956" i="18"/>
  <c r="K952" i="18"/>
  <c r="K919" i="18"/>
  <c r="K879" i="18"/>
  <c r="K865" i="18"/>
  <c r="K860" i="18"/>
  <c r="K847" i="18"/>
  <c r="K839" i="18"/>
  <c r="K1147" i="18"/>
  <c r="K1125" i="18"/>
  <c r="K1028" i="18"/>
  <c r="K1024" i="18"/>
  <c r="K991" i="18"/>
  <c r="K964" i="18"/>
  <c r="K960" i="18"/>
  <c r="K927" i="18"/>
  <c r="K900" i="18"/>
  <c r="K894" i="18"/>
  <c r="K880" i="18"/>
  <c r="K870" i="18"/>
  <c r="K855" i="18"/>
  <c r="K848" i="18"/>
  <c r="K840" i="18"/>
  <c r="K1056" i="18"/>
  <c r="K1036" i="18"/>
  <c r="K1032" i="18"/>
  <c r="K999" i="18"/>
  <c r="K972" i="18"/>
  <c r="K968" i="18"/>
  <c r="K935" i="18"/>
  <c r="K908" i="18"/>
  <c r="K904" i="18"/>
  <c r="K886" i="18"/>
  <c r="K866" i="18"/>
  <c r="K856" i="18"/>
  <c r="K1213" i="18"/>
  <c r="K1068" i="18"/>
  <c r="K1040" i="18"/>
  <c r="K1007" i="18"/>
  <c r="K976" i="18"/>
  <c r="K943" i="18"/>
  <c r="K912" i="18"/>
  <c r="K895" i="18"/>
  <c r="K884" i="18"/>
  <c r="K871" i="18"/>
  <c r="K857" i="18"/>
  <c r="K850" i="18"/>
  <c r="K1209" i="18"/>
  <c r="K1179" i="18"/>
  <c r="K1073" i="18"/>
  <c r="K1048" i="18"/>
  <c r="K1015" i="18"/>
  <c r="K984" i="18"/>
  <c r="K951" i="18"/>
  <c r="K920" i="18"/>
  <c r="K887" i="18"/>
  <c r="K872" i="18"/>
  <c r="K1185" i="18"/>
  <c r="K1075" i="18"/>
  <c r="K1031" i="18"/>
  <c r="K1000" i="18"/>
  <c r="K967" i="18"/>
  <c r="K936" i="18"/>
  <c r="K903" i="18"/>
  <c r="K888" i="18"/>
  <c r="K1052" i="18"/>
  <c r="K1039" i="18"/>
  <c r="K1012" i="18"/>
  <c r="K1008" i="18"/>
  <c r="K975" i="18"/>
  <c r="K948" i="18"/>
  <c r="K944" i="18"/>
  <c r="K911" i="18"/>
  <c r="K885" i="18"/>
  <c r="K874" i="18"/>
  <c r="K869" i="18"/>
  <c r="K864" i="18"/>
  <c r="K854" i="18"/>
  <c r="K846" i="18"/>
  <c r="K838" i="18"/>
  <c r="K1078" i="18"/>
  <c r="K959" i="18"/>
  <c r="K868" i="18"/>
  <c r="K823" i="18"/>
  <c r="K807" i="18"/>
  <c r="K791" i="18"/>
  <c r="K775" i="18"/>
  <c r="K759" i="18"/>
  <c r="K752" i="18"/>
  <c r="K735" i="18"/>
  <c r="K718" i="18"/>
  <c r="K688" i="18"/>
  <c r="K671" i="18"/>
  <c r="K654" i="18"/>
  <c r="K600" i="18"/>
  <c r="K536" i="18"/>
  <c r="K472" i="18"/>
  <c r="K1023" i="18"/>
  <c r="K852" i="18"/>
  <c r="K830" i="18"/>
  <c r="K828" i="18"/>
  <c r="K814" i="18"/>
  <c r="K812" i="18"/>
  <c r="K798" i="18"/>
  <c r="K796" i="18"/>
  <c r="K782" i="18"/>
  <c r="K780" i="18"/>
  <c r="K766" i="18"/>
  <c r="K764" i="18"/>
  <c r="K744" i="18"/>
  <c r="K727" i="18"/>
  <c r="K710" i="18"/>
  <c r="K680" i="18"/>
  <c r="K663" i="18"/>
  <c r="K650" i="18"/>
  <c r="K640" i="18"/>
  <c r="K630" i="18"/>
  <c r="K615" i="18"/>
  <c r="K601" i="18"/>
  <c r="K596" i="18"/>
  <c r="K586" i="18"/>
  <c r="K581" i="18"/>
  <c r="K576" i="18"/>
  <c r="K566" i="18"/>
  <c r="K551" i="18"/>
  <c r="K537" i="18"/>
  <c r="K532" i="18"/>
  <c r="K522" i="18"/>
  <c r="K517" i="18"/>
  <c r="K512" i="18"/>
  <c r="K502" i="18"/>
  <c r="K487" i="18"/>
  <c r="K473" i="18"/>
  <c r="K466" i="18"/>
  <c r="K458" i="18"/>
  <c r="K450" i="18"/>
  <c r="K442" i="18"/>
  <c r="K434" i="18"/>
  <c r="K426" i="18"/>
  <c r="K418" i="18"/>
  <c r="K410" i="18"/>
  <c r="K1530" i="18"/>
  <c r="K858" i="18"/>
  <c r="K741" i="18"/>
  <c r="K736" i="18"/>
  <c r="K719" i="18"/>
  <c r="K708" i="18"/>
  <c r="K702" i="18"/>
  <c r="K677" i="18"/>
  <c r="K672" i="18"/>
  <c r="K655" i="18"/>
  <c r="K641" i="18"/>
  <c r="K636" i="18"/>
  <c r="K626" i="18"/>
  <c r="K621" i="18"/>
  <c r="K616" i="18"/>
  <c r="K606" i="18"/>
  <c r="K591" i="18"/>
  <c r="K577" i="18"/>
  <c r="K572" i="18"/>
  <c r="K562" i="18"/>
  <c r="K557" i="18"/>
  <c r="K552" i="18"/>
  <c r="K542" i="18"/>
  <c r="K527" i="18"/>
  <c r="K513" i="18"/>
  <c r="K508" i="18"/>
  <c r="K498" i="18"/>
  <c r="K493" i="18"/>
  <c r="K488" i="18"/>
  <c r="K478" i="18"/>
  <c r="K467" i="18"/>
  <c r="K459" i="18"/>
  <c r="K451" i="18"/>
  <c r="K443" i="18"/>
  <c r="K435" i="18"/>
  <c r="K427" i="18"/>
  <c r="K419" i="18"/>
  <c r="K411" i="18"/>
  <c r="K932" i="18"/>
  <c r="K873" i="18"/>
  <c r="K836" i="18"/>
  <c r="K824" i="18"/>
  <c r="K808" i="18"/>
  <c r="K792" i="18"/>
  <c r="K776" i="18"/>
  <c r="K760" i="18"/>
  <c r="K733" i="18"/>
  <c r="K728" i="18"/>
  <c r="K711" i="18"/>
  <c r="K700" i="18"/>
  <c r="K694" i="18"/>
  <c r="K669" i="18"/>
  <c r="K664" i="18"/>
  <c r="K646" i="18"/>
  <c r="K631" i="18"/>
  <c r="K617" i="18"/>
  <c r="K612" i="18"/>
  <c r="K602" i="18"/>
  <c r="K597" i="18"/>
  <c r="K592" i="18"/>
  <c r="K582" i="18"/>
  <c r="K567" i="18"/>
  <c r="K553" i="18"/>
  <c r="K548" i="18"/>
  <c r="K538" i="18"/>
  <c r="K533" i="18"/>
  <c r="K528" i="18"/>
  <c r="K518" i="18"/>
  <c r="K503" i="18"/>
  <c r="K489" i="18"/>
  <c r="K484" i="18"/>
  <c r="K474" i="18"/>
  <c r="K468" i="18"/>
  <c r="K996" i="18"/>
  <c r="K831" i="18"/>
  <c r="K815" i="18"/>
  <c r="K799" i="18"/>
  <c r="K783" i="18"/>
  <c r="K767" i="18"/>
  <c r="K750" i="18"/>
  <c r="K720" i="18"/>
  <c r="K703" i="18"/>
  <c r="K686" i="18"/>
  <c r="K656" i="18"/>
  <c r="K642" i="18"/>
  <c r="K632" i="18"/>
  <c r="K578" i="18"/>
  <c r="K568" i="18"/>
  <c r="K514" i="18"/>
  <c r="K504" i="18"/>
  <c r="K928" i="18"/>
  <c r="K896" i="18"/>
  <c r="K822" i="18"/>
  <c r="K806" i="18"/>
  <c r="K790" i="18"/>
  <c r="K774" i="18"/>
  <c r="K758" i="18"/>
  <c r="K748" i="18"/>
  <c r="K742" i="18"/>
  <c r="K717" i="18"/>
  <c r="K712" i="18"/>
  <c r="K695" i="18"/>
  <c r="K684" i="18"/>
  <c r="K678" i="18"/>
  <c r="K647" i="18"/>
  <c r="K633" i="18"/>
  <c r="K628" i="18"/>
  <c r="K613" i="18"/>
  <c r="K608" i="18"/>
  <c r="K598" i="18"/>
  <c r="K583" i="18"/>
  <c r="K569" i="18"/>
  <c r="K564" i="18"/>
  <c r="K549" i="18"/>
  <c r="K544" i="18"/>
  <c r="K534" i="18"/>
  <c r="K519" i="18"/>
  <c r="K505" i="18"/>
  <c r="K500" i="18"/>
  <c r="K485" i="18"/>
  <c r="K480" i="18"/>
  <c r="K470" i="18"/>
  <c r="K462" i="18"/>
  <c r="K454" i="18"/>
  <c r="K446" i="18"/>
  <c r="K438" i="18"/>
  <c r="K430" i="18"/>
  <c r="K422" i="18"/>
  <c r="K414" i="18"/>
  <c r="K406" i="18"/>
  <c r="K398" i="18"/>
  <c r="K390" i="18"/>
  <c r="K382" i="18"/>
  <c r="K374" i="18"/>
  <c r="K366" i="18"/>
  <c r="K358" i="18"/>
  <c r="K350" i="18"/>
  <c r="K342" i="18"/>
  <c r="K334" i="18"/>
  <c r="K326" i="18"/>
  <c r="K318" i="18"/>
  <c r="K310" i="18"/>
  <c r="K992" i="18"/>
  <c r="K844" i="18"/>
  <c r="K751" i="18"/>
  <c r="K734" i="18"/>
  <c r="K704" i="18"/>
  <c r="K687" i="18"/>
  <c r="K670" i="18"/>
  <c r="K648" i="18"/>
  <c r="K594" i="18"/>
  <c r="K584" i="18"/>
  <c r="K530" i="18"/>
  <c r="K520" i="18"/>
  <c r="K800" i="18"/>
  <c r="K701" i="18"/>
  <c r="K668" i="18"/>
  <c r="K614" i="18"/>
  <c r="K570" i="18"/>
  <c r="K448" i="18"/>
  <c r="K416" i="18"/>
  <c r="K396" i="18"/>
  <c r="K380" i="18"/>
  <c r="K364" i="18"/>
  <c r="K348" i="18"/>
  <c r="K332" i="18"/>
  <c r="K316" i="18"/>
  <c r="K300" i="18"/>
  <c r="K629" i="18"/>
  <c r="K585" i="18"/>
  <c r="K560" i="18"/>
  <c r="K535" i="18"/>
  <c r="K516" i="18"/>
  <c r="K460" i="18"/>
  <c r="K428" i="18"/>
  <c r="K403" i="18"/>
  <c r="K387" i="18"/>
  <c r="K371" i="18"/>
  <c r="K355" i="18"/>
  <c r="K339" i="18"/>
  <c r="K323" i="18"/>
  <c r="K307" i="18"/>
  <c r="K784" i="18"/>
  <c r="K440" i="18"/>
  <c r="K408" i="18"/>
  <c r="K394" i="18"/>
  <c r="K392" i="18"/>
  <c r="K378" i="18"/>
  <c r="K376" i="18"/>
  <c r="K362" i="18"/>
  <c r="K360" i="18"/>
  <c r="K346" i="18"/>
  <c r="K344" i="18"/>
  <c r="K330" i="18"/>
  <c r="K328" i="18"/>
  <c r="K314" i="18"/>
  <c r="K312" i="18"/>
  <c r="K298" i="18"/>
  <c r="M298" i="18" s="1"/>
  <c r="N298" i="18" s="1"/>
  <c r="K296" i="18"/>
  <c r="K743" i="18"/>
  <c r="K644" i="18"/>
  <c r="K550" i="18"/>
  <c r="K506" i="18"/>
  <c r="K452" i="18"/>
  <c r="K420" i="18"/>
  <c r="K832" i="18"/>
  <c r="K768" i="18"/>
  <c r="K679" i="18"/>
  <c r="K565" i="18"/>
  <c r="K521" i="18"/>
  <c r="K496" i="18"/>
  <c r="K471" i="18"/>
  <c r="K432" i="18"/>
  <c r="K404" i="18"/>
  <c r="K388" i="18"/>
  <c r="K372" i="18"/>
  <c r="K356" i="18"/>
  <c r="K340" i="18"/>
  <c r="K324" i="18"/>
  <c r="K308" i="18"/>
  <c r="K292" i="18"/>
  <c r="K281" i="18"/>
  <c r="K274" i="18"/>
  <c r="K271" i="18"/>
  <c r="K266" i="18"/>
  <c r="K258" i="18"/>
  <c r="K250" i="18"/>
  <c r="K242" i="18"/>
  <c r="K234" i="18"/>
  <c r="K226" i="18"/>
  <c r="K218" i="18"/>
  <c r="K696" i="18"/>
  <c r="K634" i="18"/>
  <c r="K444" i="18"/>
  <c r="K412" i="18"/>
  <c r="K395" i="18"/>
  <c r="K379" i="18"/>
  <c r="K363" i="18"/>
  <c r="K347" i="18"/>
  <c r="K1060" i="18"/>
  <c r="K816" i="18"/>
  <c r="K726" i="18"/>
  <c r="K649" i="18"/>
  <c r="K624" i="18"/>
  <c r="K599" i="18"/>
  <c r="K580" i="18"/>
  <c r="K486" i="18"/>
  <c r="K464" i="18"/>
  <c r="K456" i="18"/>
  <c r="K424" i="18"/>
  <c r="K402" i="18"/>
  <c r="K400" i="18"/>
  <c r="K386" i="18"/>
  <c r="K384" i="18"/>
  <c r="K370" i="18"/>
  <c r="K368" i="18"/>
  <c r="K354" i="18"/>
  <c r="K352" i="18"/>
  <c r="K338" i="18"/>
  <c r="K336" i="18"/>
  <c r="K322" i="18"/>
  <c r="K320" i="18"/>
  <c r="K306" i="18"/>
  <c r="K304" i="18"/>
  <c r="K290" i="18"/>
  <c r="K288" i="18"/>
  <c r="K282" i="18"/>
  <c r="K732" i="18"/>
  <c r="K662" i="18"/>
  <c r="K501" i="18"/>
  <c r="K436" i="18"/>
  <c r="K283" i="18"/>
  <c r="J18" i="18"/>
  <c r="K19" i="18"/>
  <c r="L20" i="18"/>
  <c r="J26" i="18"/>
  <c r="K27" i="18"/>
  <c r="L28" i="18"/>
  <c r="J34" i="18"/>
  <c r="K35" i="18"/>
  <c r="L36" i="18"/>
  <c r="J42" i="18"/>
  <c r="K43" i="18"/>
  <c r="L44" i="18"/>
  <c r="J50" i="18"/>
  <c r="K51" i="18"/>
  <c r="L52" i="18"/>
  <c r="J58" i="18"/>
  <c r="K59" i="18"/>
  <c r="L60" i="18"/>
  <c r="J66" i="18"/>
  <c r="K67" i="18"/>
  <c r="L68" i="18"/>
  <c r="J74" i="18"/>
  <c r="K75" i="18"/>
  <c r="L76" i="18"/>
  <c r="J82" i="18"/>
  <c r="K83" i="18"/>
  <c r="L84" i="18"/>
  <c r="J90" i="18"/>
  <c r="J98" i="18"/>
  <c r="J106" i="18"/>
  <c r="J114" i="18"/>
  <c r="J122" i="18"/>
  <c r="J130" i="18"/>
  <c r="J138" i="18"/>
  <c r="J146" i="18"/>
  <c r="M146" i="18" s="1"/>
  <c r="N146" i="18" s="1"/>
  <c r="J154" i="18"/>
  <c r="J162" i="18"/>
  <c r="J170" i="18"/>
  <c r="J178" i="18"/>
  <c r="M178" i="18" s="1"/>
  <c r="N178" i="18" s="1"/>
  <c r="L180" i="18"/>
  <c r="J183" i="18"/>
  <c r="J186" i="18"/>
  <c r="M186" i="18" s="1"/>
  <c r="N186" i="18" s="1"/>
  <c r="K187" i="18"/>
  <c r="L190" i="18"/>
  <c r="J193" i="18"/>
  <c r="K197" i="18"/>
  <c r="L205" i="18"/>
  <c r="K212" i="18"/>
  <c r="J215" i="18"/>
  <c r="L218" i="18"/>
  <c r="K220" i="18"/>
  <c r="L222" i="18"/>
  <c r="K229" i="18"/>
  <c r="L231" i="18"/>
  <c r="L234" i="18"/>
  <c r="K236" i="18"/>
  <c r="L238" i="18"/>
  <c r="K245" i="18"/>
  <c r="L247" i="18"/>
  <c r="L250" i="18"/>
  <c r="K252" i="18"/>
  <c r="L254" i="18"/>
  <c r="K261" i="18"/>
  <c r="L263" i="18"/>
  <c r="K268" i="18"/>
  <c r="L270" i="18"/>
  <c r="L272" i="18"/>
  <c r="J274" i="18"/>
  <c r="L278" i="18"/>
  <c r="J280" i="18"/>
  <c r="J291" i="18"/>
  <c r="M291" i="18" s="1"/>
  <c r="N291" i="18" s="1"/>
  <c r="J314" i="18"/>
  <c r="L2136" i="18"/>
  <c r="L2131" i="18"/>
  <c r="L2132" i="18"/>
  <c r="L2142" i="18"/>
  <c r="L2124" i="18"/>
  <c r="L2129" i="18"/>
  <c r="L2120" i="18"/>
  <c r="L2092" i="18"/>
  <c r="L2044" i="18"/>
  <c r="L2116" i="18"/>
  <c r="L1999" i="18"/>
  <c r="L2121" i="18"/>
  <c r="L2105" i="18"/>
  <c r="L2100" i="18"/>
  <c r="L2091" i="18"/>
  <c r="L2068" i="18"/>
  <c r="L2057" i="18"/>
  <c r="L2042" i="18"/>
  <c r="L2028" i="18"/>
  <c r="L2108" i="18"/>
  <c r="L2065" i="18"/>
  <c r="L2050" i="18"/>
  <c r="L2036" i="18"/>
  <c r="L2021" i="18"/>
  <c r="L2007" i="18"/>
  <c r="L1986" i="18"/>
  <c r="L1978" i="18"/>
  <c r="L2085" i="18"/>
  <c r="L2077" i="18"/>
  <c r="L2066" i="18"/>
  <c r="L2008" i="18"/>
  <c r="L2139" i="18"/>
  <c r="L2064" i="18"/>
  <c r="L2053" i="18"/>
  <c r="L2027" i="18"/>
  <c r="L1991" i="18"/>
  <c r="L2115" i="18"/>
  <c r="L2062" i="18"/>
  <c r="L2060" i="18"/>
  <c r="L2051" i="18"/>
  <c r="L2040" i="18"/>
  <c r="L2038" i="18"/>
  <c r="L2034" i="18"/>
  <c r="L2032" i="18"/>
  <c r="L2122" i="18"/>
  <c r="L2106" i="18"/>
  <c r="L2084" i="18"/>
  <c r="L2080" i="18"/>
  <c r="L2078" i="18"/>
  <c r="L2067" i="18"/>
  <c r="L2049" i="18"/>
  <c r="L2090" i="18"/>
  <c r="L2076" i="18"/>
  <c r="L2045" i="18"/>
  <c r="L1997" i="18"/>
  <c r="L2015" i="18"/>
  <c r="L1990" i="18"/>
  <c r="L1983" i="18"/>
  <c r="L2101" i="18"/>
  <c r="L2054" i="18"/>
  <c r="L1966" i="18"/>
  <c r="L1950" i="18"/>
  <c r="L1934" i="18"/>
  <c r="L1926" i="18"/>
  <c r="L2114" i="18"/>
  <c r="L2088" i="18"/>
  <c r="L2072" i="18"/>
  <c r="L1918" i="18"/>
  <c r="L2022" i="18"/>
  <c r="L1987" i="18"/>
  <c r="L1985" i="18"/>
  <c r="L1960" i="18"/>
  <c r="L1944" i="18"/>
  <c r="L2134" i="18"/>
  <c r="L2059" i="18"/>
  <c r="L2003" i="18"/>
  <c r="L1998" i="18"/>
  <c r="L1993" i="18"/>
  <c r="L2000" i="18"/>
  <c r="L1995" i="18"/>
  <c r="L1958" i="18"/>
  <c r="L1942" i="18"/>
  <c r="L1894" i="18"/>
  <c r="L2083" i="18"/>
  <c r="L2052" i="18"/>
  <c r="L2033" i="18"/>
  <c r="L1886" i="18"/>
  <c r="L1896" i="18"/>
  <c r="L1874" i="18"/>
  <c r="L1856" i="18"/>
  <c r="L1808" i="18"/>
  <c r="L1907" i="18"/>
  <c r="L1882" i="18"/>
  <c r="L1870" i="18"/>
  <c r="L1848" i="18"/>
  <c r="L1988" i="18"/>
  <c r="L1968" i="18"/>
  <c r="L1909" i="18"/>
  <c r="L1864" i="18"/>
  <c r="L1857" i="18"/>
  <c r="L1824" i="18"/>
  <c r="L1809" i="18"/>
  <c r="L2017" i="18"/>
  <c r="L1952" i="18"/>
  <c r="L1920" i="18"/>
  <c r="L1844" i="18"/>
  <c r="L1839" i="18"/>
  <c r="L1829" i="18"/>
  <c r="L1814" i="18"/>
  <c r="L1797" i="18"/>
  <c r="L2061" i="18"/>
  <c r="L2009" i="18"/>
  <c r="L1936" i="18"/>
  <c r="L1917" i="18"/>
  <c r="L1902" i="18"/>
  <c r="L1877" i="18"/>
  <c r="L1865" i="18"/>
  <c r="L1840" i="18"/>
  <c r="L1825" i="18"/>
  <c r="L1810" i="18"/>
  <c r="L2140" i="18"/>
  <c r="L2086" i="18"/>
  <c r="L1928" i="18"/>
  <c r="L1906" i="18"/>
  <c r="L1885" i="18"/>
  <c r="L1836" i="18"/>
  <c r="L1831" i="18"/>
  <c r="L1821" i="18"/>
  <c r="L1806" i="18"/>
  <c r="L1800" i="18"/>
  <c r="L1792" i="18"/>
  <c r="L1784" i="18"/>
  <c r="L1776" i="18"/>
  <c r="L1768" i="18"/>
  <c r="L1760" i="18"/>
  <c r="L1910" i="18"/>
  <c r="L1862" i="18"/>
  <c r="L1846" i="18"/>
  <c r="L1783" i="18"/>
  <c r="L1767" i="18"/>
  <c r="L1751" i="18"/>
  <c r="L1735" i="18"/>
  <c r="L1812" i="18"/>
  <c r="L1807" i="18"/>
  <c r="L2004" i="18"/>
  <c r="L1830" i="18"/>
  <c r="L1817" i="18"/>
  <c r="L1899" i="18"/>
  <c r="L1858" i="18"/>
  <c r="L1845" i="18"/>
  <c r="L1832" i="18"/>
  <c r="L1799" i="18"/>
  <c r="L1709" i="18"/>
  <c r="L2125" i="18"/>
  <c r="L1970" i="18"/>
  <c r="L1869" i="18"/>
  <c r="L1855" i="18"/>
  <c r="L1801" i="18"/>
  <c r="L1775" i="18"/>
  <c r="L1759" i="18"/>
  <c r="L1743" i="18"/>
  <c r="L1701" i="18"/>
  <c r="L1866" i="18"/>
  <c r="L1816" i="18"/>
  <c r="L1780" i="18"/>
  <c r="L1756" i="18"/>
  <c r="L1697" i="18"/>
  <c r="L1677" i="18"/>
  <c r="L1649" i="18"/>
  <c r="L1791" i="18"/>
  <c r="L1741" i="18"/>
  <c r="L1854" i="18"/>
  <c r="L1793" i="18"/>
  <c r="L1789" i="18"/>
  <c r="L1765" i="18"/>
  <c r="L1748" i="18"/>
  <c r="L1703" i="18"/>
  <c r="L1772" i="18"/>
  <c r="L1878" i="18"/>
  <c r="L1931" i="18"/>
  <c r="L1788" i="18"/>
  <c r="L1724" i="18"/>
  <c r="L1722" i="18"/>
  <c r="L1692" i="18"/>
  <c r="L1661" i="18"/>
  <c r="L1658" i="18"/>
  <c r="L1655" i="18"/>
  <c r="L1781" i="18"/>
  <c r="L1653" i="18"/>
  <c r="L1644" i="18"/>
  <c r="L1622" i="18"/>
  <c r="L1594" i="18"/>
  <c r="L1568" i="18"/>
  <c r="L1536" i="18"/>
  <c r="L1510" i="18"/>
  <c r="L1495" i="18"/>
  <c r="L1480" i="18"/>
  <c r="L1749" i="18"/>
  <c r="L1725" i="18"/>
  <c r="L1636" i="18"/>
  <c r="L1614" i="18"/>
  <c r="L1572" i="18"/>
  <c r="L1558" i="18"/>
  <c r="L1540" i="18"/>
  <c r="L1526" i="18"/>
  <c r="L1486" i="18"/>
  <c r="L1938" i="18"/>
  <c r="L1888" i="18"/>
  <c r="L1733" i="18"/>
  <c r="L1660" i="18"/>
  <c r="L1642" i="18"/>
  <c r="L1628" i="18"/>
  <c r="L1606" i="18"/>
  <c r="L1764" i="18"/>
  <c r="L1717" i="18"/>
  <c r="L1685" i="18"/>
  <c r="L1662" i="18"/>
  <c r="L1647" i="18"/>
  <c r="L1645" i="18"/>
  <c r="L1634" i="18"/>
  <c r="L1620" i="18"/>
  <c r="L1598" i="18"/>
  <c r="L1595" i="18"/>
  <c r="L1592" i="18"/>
  <c r="L1727" i="18"/>
  <c r="L1714" i="18"/>
  <c r="L1711" i="18"/>
  <c r="L1689" i="18"/>
  <c r="L1674" i="18"/>
  <c r="L1666" i="18"/>
  <c r="L1654" i="18"/>
  <c r="L1652" i="18"/>
  <c r="L1626" i="18"/>
  <c r="L1612" i="18"/>
  <c r="L1590" i="18"/>
  <c r="L1914" i="18"/>
  <c r="L1773" i="18"/>
  <c r="L1757" i="18"/>
  <c r="L1732" i="18"/>
  <c r="L1700" i="18"/>
  <c r="L1693" i="18"/>
  <c r="L1618" i="18"/>
  <c r="L1604" i="18"/>
  <c r="L1574" i="18"/>
  <c r="L1556" i="18"/>
  <c r="L1542" i="18"/>
  <c r="L1524" i="18"/>
  <c r="L1657" i="18"/>
  <c r="L1610" i="18"/>
  <c r="L1596" i="18"/>
  <c r="L1560" i="18"/>
  <c r="L1525" i="18"/>
  <c r="L1417" i="18"/>
  <c r="L1376" i="18"/>
  <c r="L1369" i="18"/>
  <c r="L1740" i="18"/>
  <c r="L1499" i="18"/>
  <c r="L1484" i="18"/>
  <c r="L1409" i="18"/>
  <c r="L1394" i="18"/>
  <c r="L1721" i="18"/>
  <c r="L1665" i="18"/>
  <c r="L1638" i="18"/>
  <c r="L1630" i="18"/>
  <c r="L1627" i="18"/>
  <c r="L1566" i="18"/>
  <c r="L1564" i="18"/>
  <c r="L1541" i="18"/>
  <c r="L1401" i="18"/>
  <c r="L1384" i="18"/>
  <c r="L1377" i="18"/>
  <c r="L1352" i="18"/>
  <c r="L1635" i="18"/>
  <c r="L1632" i="18"/>
  <c r="L1624" i="18"/>
  <c r="L1582" i="18"/>
  <c r="L1580" i="18"/>
  <c r="L1578" i="18"/>
  <c r="L1539" i="18"/>
  <c r="L1518" i="18"/>
  <c r="L1516" i="18"/>
  <c r="L1514" i="18"/>
  <c r="L1508" i="18"/>
  <c r="L1472" i="18"/>
  <c r="L1465" i="18"/>
  <c r="L1456" i="18"/>
  <c r="L1449" i="18"/>
  <c r="L1440" i="18"/>
  <c r="L1432" i="18"/>
  <c r="L1429" i="18"/>
  <c r="L1426" i="18"/>
  <c r="L1370" i="18"/>
  <c r="L1557" i="18"/>
  <c r="L1528" i="18"/>
  <c r="L1512" i="18"/>
  <c r="L1504" i="18"/>
  <c r="L1502" i="18"/>
  <c r="L1487" i="18"/>
  <c r="L1424" i="18"/>
  <c r="L1418" i="18"/>
  <c r="L1392" i="18"/>
  <c r="L1385" i="18"/>
  <c r="L1360" i="18"/>
  <c r="L1353" i="18"/>
  <c r="L1713" i="18"/>
  <c r="L1494" i="18"/>
  <c r="L1479" i="18"/>
  <c r="L1416" i="18"/>
  <c r="L1669" i="18"/>
  <c r="L1430" i="18"/>
  <c r="L1368" i="18"/>
  <c r="L1357" i="18"/>
  <c r="L1334" i="18"/>
  <c r="L1302" i="18"/>
  <c r="L1277" i="18"/>
  <c r="L1270" i="18"/>
  <c r="L1261" i="18"/>
  <c r="L1237" i="18"/>
  <c r="L1532" i="18"/>
  <c r="L1473" i="18"/>
  <c r="L1470" i="18"/>
  <c r="L1457" i="18"/>
  <c r="L1454" i="18"/>
  <c r="L1441" i="18"/>
  <c r="L1438" i="18"/>
  <c r="L1354" i="18"/>
  <c r="L1341" i="18"/>
  <c r="L1309" i="18"/>
  <c r="L1254" i="18"/>
  <c r="L1224" i="18"/>
  <c r="L1216" i="18"/>
  <c r="L1208" i="18"/>
  <c r="L1200" i="18"/>
  <c r="L1192" i="18"/>
  <c r="L1184" i="18"/>
  <c r="L1176" i="18"/>
  <c r="L1168" i="18"/>
  <c r="L1160" i="18"/>
  <c r="L1152" i="18"/>
  <c r="L1144" i="18"/>
  <c r="L1716" i="18"/>
  <c r="L1546" i="18"/>
  <c r="L1389" i="18"/>
  <c r="L1326" i="18"/>
  <c r="L1294" i="18"/>
  <c r="L1251" i="18"/>
  <c r="L1246" i="18"/>
  <c r="L1573" i="18"/>
  <c r="L1548" i="18"/>
  <c r="L1477" i="18"/>
  <c r="L1464" i="18"/>
  <c r="L1461" i="18"/>
  <c r="L1448" i="18"/>
  <c r="L1445" i="18"/>
  <c r="L1405" i="18"/>
  <c r="L1350" i="18"/>
  <c r="L1318" i="18"/>
  <c r="L1286" i="18"/>
  <c r="L1278" i="18"/>
  <c r="L1269" i="18"/>
  <c r="L1262" i="18"/>
  <c r="L1602" i="18"/>
  <c r="L1530" i="18"/>
  <c r="L1425" i="18"/>
  <c r="L1382" i="18"/>
  <c r="L1342" i="18"/>
  <c r="L1310" i="18"/>
  <c r="L1253" i="18"/>
  <c r="L1250" i="18"/>
  <c r="L1221" i="18"/>
  <c r="L1213" i="18"/>
  <c r="L1205" i="18"/>
  <c r="L1197" i="18"/>
  <c r="L1189" i="18"/>
  <c r="L1181" i="18"/>
  <c r="L1173" i="18"/>
  <c r="L1165" i="18"/>
  <c r="L1157" i="18"/>
  <c r="L1361" i="18"/>
  <c r="L1301" i="18"/>
  <c r="L1285" i="18"/>
  <c r="L1267" i="18"/>
  <c r="L1206" i="18"/>
  <c r="L1204" i="18"/>
  <c r="L1202" i="18"/>
  <c r="L1140" i="18"/>
  <c r="L1124" i="18"/>
  <c r="L1588" i="18"/>
  <c r="L1534" i="18"/>
  <c r="L1509" i="18"/>
  <c r="L1333" i="18"/>
  <c r="L1317" i="18"/>
  <c r="L1239" i="18"/>
  <c r="L1229" i="18"/>
  <c r="L1214" i="18"/>
  <c r="L1212" i="18"/>
  <c r="L1210" i="18"/>
  <c r="L1393" i="18"/>
  <c r="L1226" i="18"/>
  <c r="L1166" i="18"/>
  <c r="L1164" i="18"/>
  <c r="L1162" i="18"/>
  <c r="L1150" i="18"/>
  <c r="L1141" i="18"/>
  <c r="L1134" i="18"/>
  <c r="L1433" i="18"/>
  <c r="L1386" i="18"/>
  <c r="L1293" i="18"/>
  <c r="L1258" i="18"/>
  <c r="L1238" i="18"/>
  <c r="L1174" i="18"/>
  <c r="L1172" i="18"/>
  <c r="L1170" i="18"/>
  <c r="L1148" i="18"/>
  <c r="L1132" i="18"/>
  <c r="L1408" i="18"/>
  <c r="L1375" i="18"/>
  <c r="L1255" i="18"/>
  <c r="L1230" i="18"/>
  <c r="L1190" i="18"/>
  <c r="L1188" i="18"/>
  <c r="L1186" i="18"/>
  <c r="L1571" i="18"/>
  <c r="L1275" i="18"/>
  <c r="L1242" i="18"/>
  <c r="L1198" i="18"/>
  <c r="L1196" i="18"/>
  <c r="L1194" i="18"/>
  <c r="L1149" i="18"/>
  <c r="L1142" i="18"/>
  <c r="L1133" i="18"/>
  <c r="L1126" i="18"/>
  <c r="L1117" i="18"/>
  <c r="L1110" i="18"/>
  <c r="L1101" i="18"/>
  <c r="L1094" i="18"/>
  <c r="L1180" i="18"/>
  <c r="L1154" i="18"/>
  <c r="L1116" i="18"/>
  <c r="L1102" i="18"/>
  <c r="L1100" i="18"/>
  <c r="L1400" i="18"/>
  <c r="L1245" i="18"/>
  <c r="L1118" i="18"/>
  <c r="L1092" i="18"/>
  <c r="L1085" i="18"/>
  <c r="L1063" i="18"/>
  <c r="L1055" i="18"/>
  <c r="L1047" i="18"/>
  <c r="L1039" i="18"/>
  <c r="L1031" i="18"/>
  <c r="L1023" i="18"/>
  <c r="L1015" i="18"/>
  <c r="L1007" i="18"/>
  <c r="L999" i="18"/>
  <c r="L991" i="18"/>
  <c r="L983" i="18"/>
  <c r="L975" i="18"/>
  <c r="L967" i="18"/>
  <c r="L959" i="18"/>
  <c r="L951" i="18"/>
  <c r="L943" i="18"/>
  <c r="L935" i="18"/>
  <c r="L927" i="18"/>
  <c r="L919" i="18"/>
  <c r="L911" i="18"/>
  <c r="L903" i="18"/>
  <c r="L1218" i="18"/>
  <c r="L1125" i="18"/>
  <c r="L1106" i="18"/>
  <c r="L1090" i="18"/>
  <c r="L1075" i="18"/>
  <c r="L1064" i="18"/>
  <c r="L1056" i="18"/>
  <c r="L1048" i="18"/>
  <c r="L1682" i="18"/>
  <c r="L1402" i="18"/>
  <c r="L1122" i="18"/>
  <c r="L1093" i="18"/>
  <c r="L1086" i="18"/>
  <c r="L1077" i="18"/>
  <c r="L1550" i="18"/>
  <c r="L1349" i="18"/>
  <c r="L1220" i="18"/>
  <c r="L1158" i="18"/>
  <c r="L1138" i="18"/>
  <c r="L1274" i="18"/>
  <c r="L1178" i="18"/>
  <c r="L1069" i="18"/>
  <c r="L1024" i="18"/>
  <c r="L985" i="18"/>
  <c r="L960" i="18"/>
  <c r="L921" i="18"/>
  <c r="L894" i="18"/>
  <c r="L889" i="18"/>
  <c r="L880" i="18"/>
  <c r="L875" i="18"/>
  <c r="L870" i="18"/>
  <c r="L855" i="18"/>
  <c r="L848" i="18"/>
  <c r="L840" i="18"/>
  <c r="L832" i="18"/>
  <c r="L1049" i="18"/>
  <c r="L1032" i="18"/>
  <c r="L993" i="18"/>
  <c r="L989" i="18"/>
  <c r="L968" i="18"/>
  <c r="L929" i="18"/>
  <c r="L925" i="18"/>
  <c r="L904" i="18"/>
  <c r="L886" i="18"/>
  <c r="L881" i="18"/>
  <c r="L866" i="18"/>
  <c r="L861" i="18"/>
  <c r="L856" i="18"/>
  <c r="L849" i="18"/>
  <c r="L841" i="18"/>
  <c r="L1071" i="18"/>
  <c r="L1061" i="18"/>
  <c r="L1040" i="18"/>
  <c r="L1001" i="18"/>
  <c r="L997" i="18"/>
  <c r="L976" i="18"/>
  <c r="L937" i="18"/>
  <c r="L912" i="18"/>
  <c r="L895" i="18"/>
  <c r="L857" i="18"/>
  <c r="L1325" i="18"/>
  <c r="L1076" i="18"/>
  <c r="L1009" i="18"/>
  <c r="L1005" i="18"/>
  <c r="L984" i="18"/>
  <c r="L945" i="18"/>
  <c r="L941" i="18"/>
  <c r="L920" i="18"/>
  <c r="L887" i="18"/>
  <c r="L877" i="18"/>
  <c r="L872" i="18"/>
  <c r="L862" i="18"/>
  <c r="L851" i="18"/>
  <c r="L1109" i="18"/>
  <c r="L1081" i="18"/>
  <c r="L1053" i="18"/>
  <c r="L1017" i="18"/>
  <c r="L992" i="18"/>
  <c r="L953" i="18"/>
  <c r="L928" i="18"/>
  <c r="L896" i="18"/>
  <c r="L873" i="18"/>
  <c r="L1083" i="18"/>
  <c r="L1033" i="18"/>
  <c r="L1008" i="18"/>
  <c r="L969" i="18"/>
  <c r="L944" i="18"/>
  <c r="L905" i="18"/>
  <c r="L1222" i="18"/>
  <c r="L1108" i="18"/>
  <c r="L1057" i="18"/>
  <c r="L1041" i="18"/>
  <c r="L1037" i="18"/>
  <c r="L1016" i="18"/>
  <c r="L977" i="18"/>
  <c r="L973" i="18"/>
  <c r="L952" i="18"/>
  <c r="L913" i="18"/>
  <c r="L909" i="18"/>
  <c r="L897" i="18"/>
  <c r="L879" i="18"/>
  <c r="L865" i="18"/>
  <c r="L847" i="18"/>
  <c r="L839" i="18"/>
  <c r="L1156" i="18"/>
  <c r="L837" i="18"/>
  <c r="L744" i="18"/>
  <c r="L727" i="18"/>
  <c r="L705" i="18"/>
  <c r="L680" i="18"/>
  <c r="L663" i="18"/>
  <c r="L601" i="18"/>
  <c r="L537" i="18"/>
  <c r="L473" i="18"/>
  <c r="L821" i="18"/>
  <c r="L805" i="18"/>
  <c r="L789" i="18"/>
  <c r="L773" i="18"/>
  <c r="L757" i="18"/>
  <c r="L736" i="18"/>
  <c r="L719" i="18"/>
  <c r="L697" i="18"/>
  <c r="L672" i="18"/>
  <c r="L655" i="18"/>
  <c r="L641" i="18"/>
  <c r="L626" i="18"/>
  <c r="L621" i="18"/>
  <c r="L616" i="18"/>
  <c r="L611" i="18"/>
  <c r="L606" i="18"/>
  <c r="L591" i="18"/>
  <c r="L577" i="18"/>
  <c r="L562" i="18"/>
  <c r="L557" i="18"/>
  <c r="L552" i="18"/>
  <c r="L547" i="18"/>
  <c r="L542" i="18"/>
  <c r="L527" i="18"/>
  <c r="L513" i="18"/>
  <c r="L498" i="18"/>
  <c r="L493" i="18"/>
  <c r="L488" i="18"/>
  <c r="L483" i="18"/>
  <c r="L478" i="18"/>
  <c r="L467" i="18"/>
  <c r="L459" i="18"/>
  <c r="L451" i="18"/>
  <c r="L443" i="18"/>
  <c r="L435" i="18"/>
  <c r="L427" i="18"/>
  <c r="L419" i="18"/>
  <c r="L411" i="18"/>
  <c r="L936" i="18"/>
  <c r="L824" i="18"/>
  <c r="L817" i="18"/>
  <c r="L808" i="18"/>
  <c r="L801" i="18"/>
  <c r="L792" i="18"/>
  <c r="L785" i="18"/>
  <c r="L776" i="18"/>
  <c r="L769" i="18"/>
  <c r="L760" i="18"/>
  <c r="L753" i="18"/>
  <c r="L733" i="18"/>
  <c r="L728" i="18"/>
  <c r="L711" i="18"/>
  <c r="L694" i="18"/>
  <c r="L689" i="18"/>
  <c r="L669" i="18"/>
  <c r="L664" i="18"/>
  <c r="L646" i="18"/>
  <c r="L631" i="18"/>
  <c r="L617" i="18"/>
  <c r="L602" i="18"/>
  <c r="L597" i="18"/>
  <c r="L592" i="18"/>
  <c r="L587" i="18"/>
  <c r="L582" i="18"/>
  <c r="L567" i="18"/>
  <c r="L553" i="18"/>
  <c r="L538" i="18"/>
  <c r="L533" i="18"/>
  <c r="L528" i="18"/>
  <c r="L523" i="18"/>
  <c r="L518" i="18"/>
  <c r="L503" i="18"/>
  <c r="L489" i="18"/>
  <c r="L474" i="18"/>
  <c r="L468" i="18"/>
  <c r="L460" i="18"/>
  <c r="L452" i="18"/>
  <c r="L444" i="18"/>
  <c r="L436" i="18"/>
  <c r="L428" i="18"/>
  <c r="L420" i="18"/>
  <c r="L412" i="18"/>
  <c r="L1182" i="18"/>
  <c r="L1000" i="18"/>
  <c r="L961" i="18"/>
  <c r="L845" i="18"/>
  <c r="L833" i="18"/>
  <c r="L831" i="18"/>
  <c r="L815" i="18"/>
  <c r="L799" i="18"/>
  <c r="L783" i="18"/>
  <c r="L767" i="18"/>
  <c r="L750" i="18"/>
  <c r="L745" i="18"/>
  <c r="L725" i="18"/>
  <c r="L720" i="18"/>
  <c r="L703" i="18"/>
  <c r="L686" i="18"/>
  <c r="L681" i="18"/>
  <c r="L661" i="18"/>
  <c r="L656" i="18"/>
  <c r="L637" i="18"/>
  <c r="L632" i="18"/>
  <c r="L627" i="18"/>
  <c r="L622" i="18"/>
  <c r="L607" i="18"/>
  <c r="L593" i="18"/>
  <c r="L578" i="18"/>
  <c r="L573" i="18"/>
  <c r="L568" i="18"/>
  <c r="L563" i="18"/>
  <c r="L558" i="18"/>
  <c r="L543" i="18"/>
  <c r="L529" i="18"/>
  <c r="L514" i="18"/>
  <c r="L509" i="18"/>
  <c r="L504" i="18"/>
  <c r="L499" i="18"/>
  <c r="L494" i="18"/>
  <c r="L479" i="18"/>
  <c r="L469" i="18"/>
  <c r="L1065" i="18"/>
  <c r="L1025" i="18"/>
  <c r="L893" i="18"/>
  <c r="L737" i="18"/>
  <c r="L712" i="18"/>
  <c r="L695" i="18"/>
  <c r="L673" i="18"/>
  <c r="L633" i="18"/>
  <c r="L618" i="18"/>
  <c r="L603" i="18"/>
  <c r="L569" i="18"/>
  <c r="L554" i="18"/>
  <c r="L539" i="18"/>
  <c r="L505" i="18"/>
  <c r="L490" i="18"/>
  <c r="L475" i="18"/>
  <c r="L957" i="18"/>
  <c r="L863" i="18"/>
  <c r="L751" i="18"/>
  <c r="L734" i="18"/>
  <c r="L729" i="18"/>
  <c r="L709" i="18"/>
  <c r="L704" i="18"/>
  <c r="L687" i="18"/>
  <c r="L670" i="18"/>
  <c r="L665" i="18"/>
  <c r="L653" i="18"/>
  <c r="L648" i="18"/>
  <c r="L638" i="18"/>
  <c r="L623" i="18"/>
  <c r="L609" i="18"/>
  <c r="L589" i="18"/>
  <c r="L584" i="18"/>
  <c r="L574" i="18"/>
  <c r="L559" i="18"/>
  <c r="L545" i="18"/>
  <c r="L525" i="18"/>
  <c r="L520" i="18"/>
  <c r="L510" i="18"/>
  <c r="L495" i="18"/>
  <c r="L481" i="18"/>
  <c r="L463" i="18"/>
  <c r="L455" i="18"/>
  <c r="L447" i="18"/>
  <c r="L439" i="18"/>
  <c r="L431" i="18"/>
  <c r="L423" i="18"/>
  <c r="L415" i="18"/>
  <c r="L407" i="18"/>
  <c r="L399" i="18"/>
  <c r="L391" i="18"/>
  <c r="L383" i="18"/>
  <c r="L375" i="18"/>
  <c r="L367" i="18"/>
  <c r="L359" i="18"/>
  <c r="L351" i="18"/>
  <c r="L343" i="18"/>
  <c r="L335" i="18"/>
  <c r="L327" i="18"/>
  <c r="L319" i="18"/>
  <c r="L311" i="18"/>
  <c r="L1021" i="18"/>
  <c r="L878" i="18"/>
  <c r="L853" i="18"/>
  <c r="L825" i="18"/>
  <c r="L816" i="18"/>
  <c r="L809" i="18"/>
  <c r="L800" i="18"/>
  <c r="L793" i="18"/>
  <c r="L784" i="18"/>
  <c r="L777" i="18"/>
  <c r="L768" i="18"/>
  <c r="L761" i="18"/>
  <c r="L743" i="18"/>
  <c r="L721" i="18"/>
  <c r="L696" i="18"/>
  <c r="L679" i="18"/>
  <c r="L657" i="18"/>
  <c r="L649" i="18"/>
  <c r="L634" i="18"/>
  <c r="L619" i="18"/>
  <c r="L585" i="18"/>
  <c r="L570" i="18"/>
  <c r="L555" i="18"/>
  <c r="L521" i="18"/>
  <c r="L506" i="18"/>
  <c r="L491" i="18"/>
  <c r="L718" i="18"/>
  <c r="L671" i="18"/>
  <c r="L639" i="18"/>
  <c r="L595" i="18"/>
  <c r="L482" i="18"/>
  <c r="L453" i="18"/>
  <c r="L421" i="18"/>
  <c r="L403" i="18"/>
  <c r="L387" i="18"/>
  <c r="L371" i="18"/>
  <c r="L355" i="18"/>
  <c r="L339" i="18"/>
  <c r="L323" i="18"/>
  <c r="L307" i="18"/>
  <c r="L291" i="18"/>
  <c r="L284" i="18"/>
  <c r="L888" i="18"/>
  <c r="L807" i="18"/>
  <c r="L654" i="18"/>
  <c r="L541" i="18"/>
  <c r="L497" i="18"/>
  <c r="L472" i="18"/>
  <c r="L433" i="18"/>
  <c r="L610" i="18"/>
  <c r="L445" i="18"/>
  <c r="L413" i="18"/>
  <c r="L401" i="18"/>
  <c r="L385" i="18"/>
  <c r="L369" i="18"/>
  <c r="L353" i="18"/>
  <c r="L337" i="18"/>
  <c r="L321" i="18"/>
  <c r="L305" i="18"/>
  <c r="L791" i="18"/>
  <c r="L713" i="18"/>
  <c r="L625" i="18"/>
  <c r="L600" i="18"/>
  <c r="L575" i="18"/>
  <c r="L531" i="18"/>
  <c r="L465" i="18"/>
  <c r="L457" i="18"/>
  <c r="L425" i="18"/>
  <c r="L404" i="18"/>
  <c r="L397" i="18"/>
  <c r="L388" i="18"/>
  <c r="L381" i="18"/>
  <c r="L372" i="18"/>
  <c r="L365" i="18"/>
  <c r="L356" i="18"/>
  <c r="L349" i="18"/>
  <c r="L340" i="18"/>
  <c r="L333" i="18"/>
  <c r="L324" i="18"/>
  <c r="L693" i="18"/>
  <c r="L590" i="18"/>
  <c r="L477" i="18"/>
  <c r="L437" i="18"/>
  <c r="L395" i="18"/>
  <c r="L379" i="18"/>
  <c r="L363" i="18"/>
  <c r="L347" i="18"/>
  <c r="L331" i="18"/>
  <c r="L315" i="18"/>
  <c r="L299" i="18"/>
  <c r="L275" i="18"/>
  <c r="L267" i="18"/>
  <c r="L259" i="18"/>
  <c r="L251" i="18"/>
  <c r="L243" i="18"/>
  <c r="L235" i="18"/>
  <c r="L227" i="18"/>
  <c r="L219" i="18"/>
  <c r="L775" i="18"/>
  <c r="L546" i="18"/>
  <c r="L449" i="18"/>
  <c r="L417" i="18"/>
  <c r="L752" i="18"/>
  <c r="L605" i="18"/>
  <c r="L561" i="18"/>
  <c r="L536" i="18"/>
  <c r="L511" i="18"/>
  <c r="L461" i="18"/>
  <c r="L429" i="18"/>
  <c r="L393" i="18"/>
  <c r="L377" i="18"/>
  <c r="L361" i="18"/>
  <c r="L345" i="18"/>
  <c r="L329" i="18"/>
  <c r="L313" i="18"/>
  <c r="L297" i="18"/>
  <c r="L283" i="18"/>
  <c r="L276" i="18"/>
  <c r="L823" i="18"/>
  <c r="L759" i="18"/>
  <c r="L735" i="18"/>
  <c r="L688" i="18"/>
  <c r="L526" i="18"/>
  <c r="L441" i="18"/>
  <c r="L409" i="18"/>
  <c r="L405" i="18"/>
  <c r="L396" i="18"/>
  <c r="L389" i="18"/>
  <c r="L380" i="18"/>
  <c r="L373" i="18"/>
  <c r="L364" i="18"/>
  <c r="L357" i="18"/>
  <c r="L348" i="18"/>
  <c r="L341" i="18"/>
  <c r="L332" i="18"/>
  <c r="L325" i="18"/>
  <c r="L316" i="18"/>
  <c r="L309" i="18"/>
  <c r="L300" i="18"/>
  <c r="L293" i="18"/>
  <c r="J17" i="18"/>
  <c r="K18" i="18"/>
  <c r="L19" i="18"/>
  <c r="J25" i="18"/>
  <c r="K26" i="18"/>
  <c r="L27" i="18"/>
  <c r="J33" i="18"/>
  <c r="K34" i="18"/>
  <c r="L35" i="18"/>
  <c r="J41" i="18"/>
  <c r="K42" i="18"/>
  <c r="L43" i="18"/>
  <c r="J49" i="18"/>
  <c r="M49" i="18" s="1"/>
  <c r="N49" i="18" s="1"/>
  <c r="K50" i="18"/>
  <c r="L51" i="18"/>
  <c r="J57" i="18"/>
  <c r="K58" i="18"/>
  <c r="L59" i="18"/>
  <c r="J65" i="18"/>
  <c r="K66" i="18"/>
  <c r="L67" i="18"/>
  <c r="J73" i="18"/>
  <c r="K74" i="18"/>
  <c r="L75" i="18"/>
  <c r="J81" i="18"/>
  <c r="K82" i="18"/>
  <c r="L83" i="18"/>
  <c r="J89" i="18"/>
  <c r="K90" i="18"/>
  <c r="L91" i="18"/>
  <c r="J97" i="18"/>
  <c r="K98" i="18"/>
  <c r="L99" i="18"/>
  <c r="J105" i="18"/>
  <c r="K106" i="18"/>
  <c r="L107" i="18"/>
  <c r="J113" i="18"/>
  <c r="M113" i="18" s="1"/>
  <c r="N113" i="18" s="1"/>
  <c r="K114" i="18"/>
  <c r="L115" i="18"/>
  <c r="J121" i="18"/>
  <c r="K122" i="18"/>
  <c r="L123" i="18"/>
  <c r="J129" i="18"/>
  <c r="K130" i="18"/>
  <c r="L131" i="18"/>
  <c r="J137" i="18"/>
  <c r="K138" i="18"/>
  <c r="L139" i="18"/>
  <c r="J145" i="18"/>
  <c r="K146" i="18"/>
  <c r="L147" i="18"/>
  <c r="J153" i="18"/>
  <c r="K154" i="18"/>
  <c r="L155" i="18"/>
  <c r="J161" i="18"/>
  <c r="K162" i="18"/>
  <c r="L163" i="18"/>
  <c r="J169" i="18"/>
  <c r="K170" i="18"/>
  <c r="L171" i="18"/>
  <c r="J177" i="18"/>
  <c r="M177" i="18" s="1"/>
  <c r="N177" i="18" s="1"/>
  <c r="K178" i="18"/>
  <c r="L179" i="18"/>
  <c r="K182" i="18"/>
  <c r="K183" i="18"/>
  <c r="K186" i="18"/>
  <c r="L187" i="18"/>
  <c r="J190" i="18"/>
  <c r="M190" i="18" s="1"/>
  <c r="N190" i="18" s="1"/>
  <c r="K193" i="18"/>
  <c r="J200" i="18"/>
  <c r="L207" i="18"/>
  <c r="L208" i="18"/>
  <c r="J211" i="18"/>
  <c r="L212" i="18"/>
  <c r="K214" i="18"/>
  <c r="K215" i="18"/>
  <c r="J222" i="18"/>
  <c r="M222" i="18" s="1"/>
  <c r="N222" i="18" s="1"/>
  <c r="J224" i="18"/>
  <c r="K227" i="18"/>
  <c r="L229" i="18"/>
  <c r="J231" i="18"/>
  <c r="J238" i="18"/>
  <c r="M238" i="18" s="1"/>
  <c r="N238" i="18" s="1"/>
  <c r="J240" i="18"/>
  <c r="M240" i="18" s="1"/>
  <c r="N240" i="18" s="1"/>
  <c r="K243" i="18"/>
  <c r="L245" i="18"/>
  <c r="J247" i="18"/>
  <c r="J254" i="18"/>
  <c r="M254" i="18" s="1"/>
  <c r="N254" i="18" s="1"/>
  <c r="J256" i="18"/>
  <c r="K259" i="18"/>
  <c r="L261" i="18"/>
  <c r="J263" i="18"/>
  <c r="M263" i="18" s="1"/>
  <c r="N263" i="18" s="1"/>
  <c r="J270" i="18"/>
  <c r="M270" i="18" s="1"/>
  <c r="N270" i="18" s="1"/>
  <c r="L274" i="18"/>
  <c r="K276" i="18"/>
  <c r="K280" i="18"/>
  <c r="L282" i="18"/>
  <c r="K285" i="18"/>
  <c r="J289" i="18"/>
  <c r="K291" i="18"/>
  <c r="L296" i="18"/>
  <c r="K299" i="18"/>
  <c r="J305" i="18"/>
  <c r="M305" i="18" s="1"/>
  <c r="N305" i="18" s="1"/>
  <c r="L308" i="18"/>
  <c r="L317" i="18"/>
  <c r="K321" i="18"/>
  <c r="J16" i="18"/>
  <c r="J24" i="18"/>
  <c r="J32" i="18"/>
  <c r="J40" i="18"/>
  <c r="J48" i="18"/>
  <c r="J56" i="18"/>
  <c r="J64" i="18"/>
  <c r="J72" i="18"/>
  <c r="J80" i="18"/>
  <c r="J88" i="18"/>
  <c r="J96" i="18"/>
  <c r="J104" i="18"/>
  <c r="J112" i="18"/>
  <c r="J120" i="18"/>
  <c r="J128" i="18"/>
  <c r="J136" i="18"/>
  <c r="J144" i="18"/>
  <c r="J152" i="18"/>
  <c r="J160" i="18"/>
  <c r="J168" i="18"/>
  <c r="J176" i="18"/>
  <c r="L182" i="18"/>
  <c r="J185" i="18"/>
  <c r="K189" i="18"/>
  <c r="J207" i="18"/>
  <c r="J210" i="18"/>
  <c r="K211" i="18"/>
  <c r="L214" i="18"/>
  <c r="K217" i="18"/>
  <c r="L220" i="18"/>
  <c r="K231" i="18"/>
  <c r="K233" i="18"/>
  <c r="L236" i="18"/>
  <c r="K247" i="18"/>
  <c r="K249" i="18"/>
  <c r="L252" i="18"/>
  <c r="K263" i="18"/>
  <c r="K265" i="18"/>
  <c r="L268" i="18"/>
  <c r="L287" i="18"/>
  <c r="L289" i="18"/>
  <c r="L294" i="18"/>
  <c r="K297" i="18"/>
  <c r="K331" i="18"/>
  <c r="L286" i="18"/>
  <c r="L288" i="18"/>
  <c r="L295" i="18"/>
  <c r="L302" i="18"/>
  <c r="L304" i="18"/>
  <c r="L318" i="18"/>
  <c r="L320" i="18"/>
  <c r="L334" i="18"/>
  <c r="L336" i="18"/>
  <c r="L350" i="18"/>
  <c r="L352" i="18"/>
  <c r="L366" i="18"/>
  <c r="L368" i="18"/>
  <c r="L382" i="18"/>
  <c r="L384" i="18"/>
  <c r="L398" i="18"/>
  <c r="L400" i="18"/>
  <c r="K417" i="18"/>
  <c r="L424" i="18"/>
  <c r="L434" i="18"/>
  <c r="K449" i="18"/>
  <c r="L456" i="18"/>
  <c r="L464" i="18"/>
  <c r="L470" i="18"/>
  <c r="L486" i="18"/>
  <c r="L517" i="18"/>
  <c r="K546" i="18"/>
  <c r="L564" i="18"/>
  <c r="L583" i="18"/>
  <c r="L586" i="18"/>
  <c r="L599" i="18"/>
  <c r="K609" i="18"/>
  <c r="K618" i="18"/>
  <c r="L624" i="18"/>
  <c r="L630" i="18"/>
  <c r="K637" i="18"/>
  <c r="K659" i="18"/>
  <c r="L678" i="18"/>
  <c r="L685" i="18"/>
  <c r="K709" i="18"/>
  <c r="L715" i="18"/>
  <c r="L726" i="18"/>
  <c r="K749" i="18"/>
  <c r="K756" i="18"/>
  <c r="K786" i="18"/>
  <c r="L797" i="18"/>
  <c r="K820" i="18"/>
  <c r="L271" i="18"/>
  <c r="K278" i="18"/>
  <c r="K415" i="18"/>
  <c r="L422" i="18"/>
  <c r="K437" i="18"/>
  <c r="K447" i="18"/>
  <c r="L454" i="18"/>
  <c r="K477" i="18"/>
  <c r="L480" i="18"/>
  <c r="K524" i="18"/>
  <c r="L530" i="18"/>
  <c r="K540" i="18"/>
  <c r="K543" i="18"/>
  <c r="L549" i="18"/>
  <c r="K559" i="18"/>
  <c r="L571" i="18"/>
  <c r="K590" i="18"/>
  <c r="K593" i="18"/>
  <c r="L615" i="18"/>
  <c r="L640" i="18"/>
  <c r="L643" i="18"/>
  <c r="K653" i="18"/>
  <c r="K693" i="18"/>
  <c r="L702" i="18"/>
  <c r="K716" i="18"/>
  <c r="K723" i="18"/>
  <c r="L742" i="18"/>
  <c r="L749" i="18"/>
  <c r="K779" i="18"/>
  <c r="L790" i="18"/>
  <c r="L835" i="18"/>
  <c r="K863" i="18"/>
  <c r="L949" i="18"/>
  <c r="L981" i="18"/>
  <c r="K333" i="18"/>
  <c r="K337" i="18"/>
  <c r="K349" i="18"/>
  <c r="K353" i="18"/>
  <c r="K365" i="18"/>
  <c r="K369" i="18"/>
  <c r="K381" i="18"/>
  <c r="K385" i="18"/>
  <c r="K397" i="18"/>
  <c r="K401" i="18"/>
  <c r="L410" i="18"/>
  <c r="K425" i="18"/>
  <c r="L432" i="18"/>
  <c r="L442" i="18"/>
  <c r="K457" i="18"/>
  <c r="K465" i="18"/>
  <c r="L471" i="18"/>
  <c r="K481" i="18"/>
  <c r="K490" i="18"/>
  <c r="L496" i="18"/>
  <c r="L502" i="18"/>
  <c r="K509" i="18"/>
  <c r="K556" i="18"/>
  <c r="L565" i="18"/>
  <c r="K575" i="18"/>
  <c r="K603" i="18"/>
  <c r="K622" i="18"/>
  <c r="K625" i="18"/>
  <c r="K638" i="18"/>
  <c r="K660" i="18"/>
  <c r="K676" i="18"/>
  <c r="L682" i="18"/>
  <c r="K772" i="18"/>
  <c r="K802" i="18"/>
  <c r="L813" i="18"/>
  <c r="K270" i="18"/>
  <c r="K287" i="18"/>
  <c r="K294" i="18"/>
  <c r="L298" i="18"/>
  <c r="K303" i="18"/>
  <c r="L314" i="18"/>
  <c r="K319" i="18"/>
  <c r="L330" i="18"/>
  <c r="K335" i="18"/>
  <c r="L346" i="18"/>
  <c r="K351" i="18"/>
  <c r="L362" i="18"/>
  <c r="K367" i="18"/>
  <c r="L378" i="18"/>
  <c r="K383" i="18"/>
  <c r="L394" i="18"/>
  <c r="K399" i="18"/>
  <c r="K413" i="18"/>
  <c r="K423" i="18"/>
  <c r="L430" i="18"/>
  <c r="K445" i="18"/>
  <c r="K455" i="18"/>
  <c r="L462" i="18"/>
  <c r="L487" i="18"/>
  <c r="L512" i="18"/>
  <c r="L515" i="18"/>
  <c r="K525" i="18"/>
  <c r="L534" i="18"/>
  <c r="L550" i="18"/>
  <c r="L581" i="18"/>
  <c r="K610" i="18"/>
  <c r="L628" i="18"/>
  <c r="L647" i="18"/>
  <c r="L650" i="18"/>
  <c r="K690" i="18"/>
  <c r="K724" i="18"/>
  <c r="K740" i="18"/>
  <c r="L746" i="18"/>
  <c r="K795" i="18"/>
  <c r="L806" i="18"/>
  <c r="L844" i="18"/>
  <c r="K1042" i="18"/>
  <c r="L326" i="18"/>
  <c r="L328" i="18"/>
  <c r="L342" i="18"/>
  <c r="L344" i="18"/>
  <c r="L358" i="18"/>
  <c r="L360" i="18"/>
  <c r="L374" i="18"/>
  <c r="L376" i="18"/>
  <c r="L390" i="18"/>
  <c r="L392" i="18"/>
  <c r="L406" i="18"/>
  <c r="L408" i="18"/>
  <c r="L418" i="18"/>
  <c r="K433" i="18"/>
  <c r="L440" i="18"/>
  <c r="L450" i="18"/>
  <c r="K463" i="18"/>
  <c r="K475" i="18"/>
  <c r="K494" i="18"/>
  <c r="K497" i="18"/>
  <c r="K510" i="18"/>
  <c r="K541" i="18"/>
  <c r="L544" i="18"/>
  <c r="K588" i="18"/>
  <c r="L594" i="18"/>
  <c r="K604" i="18"/>
  <c r="K607" i="18"/>
  <c r="L613" i="18"/>
  <c r="K623" i="18"/>
  <c r="L635" i="18"/>
  <c r="K661" i="18"/>
  <c r="L710" i="18"/>
  <c r="L717" i="18"/>
  <c r="K754" i="18"/>
  <c r="L765" i="18"/>
  <c r="K788" i="18"/>
  <c r="K818" i="18"/>
  <c r="L829" i="18"/>
  <c r="K841" i="18"/>
  <c r="K421" i="18"/>
  <c r="K431" i="18"/>
  <c r="L438" i="18"/>
  <c r="K453" i="18"/>
  <c r="K469" i="18"/>
  <c r="K482" i="18"/>
  <c r="L500" i="18"/>
  <c r="L519" i="18"/>
  <c r="L522" i="18"/>
  <c r="L535" i="18"/>
  <c r="K545" i="18"/>
  <c r="K554" i="18"/>
  <c r="L560" i="18"/>
  <c r="L566" i="18"/>
  <c r="K573" i="18"/>
  <c r="K620" i="18"/>
  <c r="L629" i="18"/>
  <c r="K639" i="18"/>
  <c r="K645" i="18"/>
  <c r="K725" i="18"/>
  <c r="L758" i="18"/>
  <c r="K811" i="18"/>
  <c r="L822" i="18"/>
  <c r="K309" i="18"/>
  <c r="K313" i="18"/>
  <c r="K325" i="18"/>
  <c r="K329" i="18"/>
  <c r="K341" i="18"/>
  <c r="K345" i="18"/>
  <c r="K357" i="18"/>
  <c r="K361" i="18"/>
  <c r="K373" i="18"/>
  <c r="K377" i="18"/>
  <c r="K389" i="18"/>
  <c r="K393" i="18"/>
  <c r="K405" i="18"/>
  <c r="K409" i="18"/>
  <c r="L416" i="18"/>
  <c r="L426" i="18"/>
  <c r="K441" i="18"/>
  <c r="L448" i="18"/>
  <c r="L458" i="18"/>
  <c r="L466" i="18"/>
  <c r="K476" i="18"/>
  <c r="K479" i="18"/>
  <c r="L485" i="18"/>
  <c r="K495" i="18"/>
  <c r="L507" i="18"/>
  <c r="K526" i="18"/>
  <c r="K529" i="18"/>
  <c r="L551" i="18"/>
  <c r="L576" i="18"/>
  <c r="L579" i="18"/>
  <c r="K589" i="18"/>
  <c r="L598" i="18"/>
  <c r="L614" i="18"/>
  <c r="L645" i="18"/>
  <c r="L651" i="18"/>
  <c r="K665" i="18"/>
  <c r="L677" i="18"/>
  <c r="L684" i="18"/>
  <c r="L701" i="18"/>
  <c r="K770" i="18"/>
  <c r="L781" i="18"/>
  <c r="K804" i="18"/>
  <c r="L279" i="18"/>
  <c r="K286" i="18"/>
  <c r="L290" i="18"/>
  <c r="K295" i="18"/>
  <c r="K302" i="18"/>
  <c r="L306" i="18"/>
  <c r="K311" i="18"/>
  <c r="L322" i="18"/>
  <c r="K327" i="18"/>
  <c r="L338" i="18"/>
  <c r="K343" i="18"/>
  <c r="L354" i="18"/>
  <c r="K359" i="18"/>
  <c r="L370" i="18"/>
  <c r="K375" i="18"/>
  <c r="L386" i="18"/>
  <c r="K391" i="18"/>
  <c r="L402" i="18"/>
  <c r="K407" i="18"/>
  <c r="L414" i="18"/>
  <c r="K429" i="18"/>
  <c r="K439" i="18"/>
  <c r="L446" i="18"/>
  <c r="K461" i="18"/>
  <c r="K492" i="18"/>
  <c r="L501" i="18"/>
  <c r="K511" i="18"/>
  <c r="K539" i="18"/>
  <c r="K558" i="18"/>
  <c r="K561" i="18"/>
  <c r="K574" i="18"/>
  <c r="K605" i="18"/>
  <c r="L608" i="18"/>
  <c r="L642" i="18"/>
  <c r="K652" i="18"/>
  <c r="L662" i="18"/>
  <c r="K685" i="18"/>
  <c r="K692" i="18"/>
  <c r="K729" i="18"/>
  <c r="L741" i="18"/>
  <c r="L748" i="18"/>
  <c r="K763" i="18"/>
  <c r="L774" i="18"/>
  <c r="K827" i="18"/>
  <c r="L850" i="18"/>
  <c r="L885" i="18"/>
  <c r="L924" i="18"/>
  <c r="K499" i="18"/>
  <c r="L524" i="18"/>
  <c r="K563" i="18"/>
  <c r="L588" i="18"/>
  <c r="K627" i="18"/>
  <c r="L652" i="18"/>
  <c r="L659" i="18"/>
  <c r="K667" i="18"/>
  <c r="K673" i="18"/>
  <c r="L690" i="18"/>
  <c r="L692" i="18"/>
  <c r="K698" i="18"/>
  <c r="L723" i="18"/>
  <c r="K731" i="18"/>
  <c r="K737" i="18"/>
  <c r="L754" i="18"/>
  <c r="L756" i="18"/>
  <c r="L763" i="18"/>
  <c r="L770" i="18"/>
  <c r="L772" i="18"/>
  <c r="L779" i="18"/>
  <c r="L786" i="18"/>
  <c r="L788" i="18"/>
  <c r="L795" i="18"/>
  <c r="L802" i="18"/>
  <c r="L804" i="18"/>
  <c r="L811" i="18"/>
  <c r="L818" i="18"/>
  <c r="L820" i="18"/>
  <c r="L827" i="18"/>
  <c r="L838" i="18"/>
  <c r="K851" i="18"/>
  <c r="L869" i="18"/>
  <c r="K893" i="18"/>
  <c r="L917" i="18"/>
  <c r="K978" i="18"/>
  <c r="L1038" i="18"/>
  <c r="L484" i="18"/>
  <c r="K523" i="18"/>
  <c r="L548" i="18"/>
  <c r="K587" i="18"/>
  <c r="L612" i="18"/>
  <c r="K651" i="18"/>
  <c r="L667" i="18"/>
  <c r="K675" i="18"/>
  <c r="K681" i="18"/>
  <c r="L698" i="18"/>
  <c r="L700" i="18"/>
  <c r="K706" i="18"/>
  <c r="L731" i="18"/>
  <c r="K739" i="18"/>
  <c r="K745" i="18"/>
  <c r="K833" i="18"/>
  <c r="K842" i="18"/>
  <c r="K845" i="18"/>
  <c r="K876" i="18"/>
  <c r="L882" i="18"/>
  <c r="K914" i="18"/>
  <c r="L974" i="18"/>
  <c r="K1011" i="18"/>
  <c r="K483" i="18"/>
  <c r="L508" i="18"/>
  <c r="K547" i="18"/>
  <c r="L572" i="18"/>
  <c r="K611" i="18"/>
  <c r="L636" i="18"/>
  <c r="L675" i="18"/>
  <c r="K683" i="18"/>
  <c r="K689" i="18"/>
  <c r="L706" i="18"/>
  <c r="L708" i="18"/>
  <c r="K714" i="18"/>
  <c r="L739" i="18"/>
  <c r="K747" i="18"/>
  <c r="K753" i="18"/>
  <c r="K757" i="18"/>
  <c r="K769" i="18"/>
  <c r="K773" i="18"/>
  <c r="K785" i="18"/>
  <c r="K789" i="18"/>
  <c r="K801" i="18"/>
  <c r="K805" i="18"/>
  <c r="K817" i="18"/>
  <c r="K821" i="18"/>
  <c r="L836" i="18"/>
  <c r="L842" i="18"/>
  <c r="L854" i="18"/>
  <c r="K861" i="18"/>
  <c r="K890" i="18"/>
  <c r="L910" i="18"/>
  <c r="K947" i="18"/>
  <c r="L986" i="18"/>
  <c r="K1051" i="18"/>
  <c r="L1058" i="18"/>
  <c r="K1266" i="18"/>
  <c r="K507" i="18"/>
  <c r="L532" i="18"/>
  <c r="K571" i="18"/>
  <c r="L596" i="18"/>
  <c r="K635" i="18"/>
  <c r="K658" i="18"/>
  <c r="L683" i="18"/>
  <c r="K691" i="18"/>
  <c r="K697" i="18"/>
  <c r="L714" i="18"/>
  <c r="L716" i="18"/>
  <c r="K722" i="18"/>
  <c r="L747" i="18"/>
  <c r="K755" i="18"/>
  <c r="K762" i="18"/>
  <c r="L766" i="18"/>
  <c r="K771" i="18"/>
  <c r="K778" i="18"/>
  <c r="L782" i="18"/>
  <c r="K787" i="18"/>
  <c r="K794" i="18"/>
  <c r="L798" i="18"/>
  <c r="K803" i="18"/>
  <c r="K810" i="18"/>
  <c r="L814" i="18"/>
  <c r="K819" i="18"/>
  <c r="K826" i="18"/>
  <c r="L830" i="18"/>
  <c r="K843" i="18"/>
  <c r="L858" i="18"/>
  <c r="L864" i="18"/>
  <c r="L867" i="18"/>
  <c r="K877" i="18"/>
  <c r="L922" i="18"/>
  <c r="K1004" i="18"/>
  <c r="L1019" i="18"/>
  <c r="L1029" i="18"/>
  <c r="K1044" i="18"/>
  <c r="L1073" i="18"/>
  <c r="K1089" i="18"/>
  <c r="L492" i="18"/>
  <c r="K531" i="18"/>
  <c r="L556" i="18"/>
  <c r="K595" i="18"/>
  <c r="L620" i="18"/>
  <c r="L658" i="18"/>
  <c r="L660" i="18"/>
  <c r="K666" i="18"/>
  <c r="L691" i="18"/>
  <c r="K699" i="18"/>
  <c r="K705" i="18"/>
  <c r="L722" i="18"/>
  <c r="L724" i="18"/>
  <c r="K730" i="18"/>
  <c r="L755" i="18"/>
  <c r="L762" i="18"/>
  <c r="L764" i="18"/>
  <c r="L771" i="18"/>
  <c r="L778" i="18"/>
  <c r="L780" i="18"/>
  <c r="L787" i="18"/>
  <c r="L794" i="18"/>
  <c r="L796" i="18"/>
  <c r="L803" i="18"/>
  <c r="L810" i="18"/>
  <c r="L812" i="18"/>
  <c r="L819" i="18"/>
  <c r="L826" i="18"/>
  <c r="L828" i="18"/>
  <c r="K834" i="18"/>
  <c r="K837" i="18"/>
  <c r="L843" i="18"/>
  <c r="K849" i="18"/>
  <c r="L852" i="18"/>
  <c r="K862" i="18"/>
  <c r="K940" i="18"/>
  <c r="L955" i="18"/>
  <c r="L965" i="18"/>
  <c r="K980" i="18"/>
  <c r="K1020" i="18"/>
  <c r="K1527" i="18"/>
  <c r="K491" i="18"/>
  <c r="L516" i="18"/>
  <c r="K555" i="18"/>
  <c r="L580" i="18"/>
  <c r="K619" i="18"/>
  <c r="L644" i="18"/>
  <c r="L666" i="18"/>
  <c r="L668" i="18"/>
  <c r="K674" i="18"/>
  <c r="L699" i="18"/>
  <c r="K707" i="18"/>
  <c r="K713" i="18"/>
  <c r="L730" i="18"/>
  <c r="L732" i="18"/>
  <c r="K738" i="18"/>
  <c r="L834" i="18"/>
  <c r="L846" i="18"/>
  <c r="L871" i="18"/>
  <c r="L874" i="18"/>
  <c r="L884" i="18"/>
  <c r="L901" i="18"/>
  <c r="K916" i="18"/>
  <c r="L933" i="18"/>
  <c r="K988" i="18"/>
  <c r="K1005" i="18"/>
  <c r="K1009" i="18"/>
  <c r="L476" i="18"/>
  <c r="K515" i="18"/>
  <c r="L540" i="18"/>
  <c r="K579" i="18"/>
  <c r="L604" i="18"/>
  <c r="K643" i="18"/>
  <c r="K657" i="18"/>
  <c r="L674" i="18"/>
  <c r="L676" i="18"/>
  <c r="K682" i="18"/>
  <c r="L707" i="18"/>
  <c r="K715" i="18"/>
  <c r="K721" i="18"/>
  <c r="L738" i="18"/>
  <c r="L740" i="18"/>
  <c r="K746" i="18"/>
  <c r="K761" i="18"/>
  <c r="K765" i="18"/>
  <c r="K777" i="18"/>
  <c r="K781" i="18"/>
  <c r="K793" i="18"/>
  <c r="K797" i="18"/>
  <c r="K809" i="18"/>
  <c r="K813" i="18"/>
  <c r="K825" i="18"/>
  <c r="K829" i="18"/>
  <c r="K835" i="18"/>
  <c r="K853" i="18"/>
  <c r="L859" i="18"/>
  <c r="K878" i="18"/>
  <c r="K881" i="18"/>
  <c r="K892" i="18"/>
  <c r="K924" i="18"/>
  <c r="K941" i="18"/>
  <c r="K945" i="18"/>
  <c r="L988" i="18"/>
  <c r="L1013" i="18"/>
  <c r="L1045" i="18"/>
  <c r="L868" i="18"/>
  <c r="L899" i="18"/>
  <c r="L907" i="18"/>
  <c r="L926" i="18"/>
  <c r="K930" i="18"/>
  <c r="L938" i="18"/>
  <c r="L940" i="18"/>
  <c r="K957" i="18"/>
  <c r="K961" i="18"/>
  <c r="K963" i="18"/>
  <c r="L971" i="18"/>
  <c r="L990" i="18"/>
  <c r="K994" i="18"/>
  <c r="L1002" i="18"/>
  <c r="L1004" i="18"/>
  <c r="K1021" i="18"/>
  <c r="K1025" i="18"/>
  <c r="K1027" i="18"/>
  <c r="L1035" i="18"/>
  <c r="L1050" i="18"/>
  <c r="K1065" i="18"/>
  <c r="K1119" i="18"/>
  <c r="K1138" i="18"/>
  <c r="K867" i="18"/>
  <c r="K882" i="18"/>
  <c r="L918" i="18"/>
  <c r="K922" i="18"/>
  <c r="L930" i="18"/>
  <c r="L932" i="18"/>
  <c r="K949" i="18"/>
  <c r="K953" i="18"/>
  <c r="K955" i="18"/>
  <c r="L963" i="18"/>
  <c r="L982" i="18"/>
  <c r="K986" i="18"/>
  <c r="L994" i="18"/>
  <c r="L996" i="18"/>
  <c r="K1013" i="18"/>
  <c r="K1017" i="18"/>
  <c r="K1019" i="18"/>
  <c r="L1027" i="18"/>
  <c r="L1046" i="18"/>
  <c r="K1053" i="18"/>
  <c r="K1058" i="18"/>
  <c r="L1060" i="18"/>
  <c r="L1070" i="18"/>
  <c r="L1078" i="18"/>
  <c r="K1081" i="18"/>
  <c r="L1091" i="18"/>
  <c r="K1112" i="18"/>
  <c r="L1130" i="18"/>
  <c r="L1171" i="18"/>
  <c r="L1316" i="18"/>
  <c r="L876" i="18"/>
  <c r="L890" i="18"/>
  <c r="L892" i="18"/>
  <c r="K898" i="18"/>
  <c r="L902" i="18"/>
  <c r="K906" i="18"/>
  <c r="L914" i="18"/>
  <c r="L916" i="18"/>
  <c r="K933" i="18"/>
  <c r="K937" i="18"/>
  <c r="K939" i="18"/>
  <c r="L947" i="18"/>
  <c r="L966" i="18"/>
  <c r="K970" i="18"/>
  <c r="L978" i="18"/>
  <c r="L980" i="18"/>
  <c r="K997" i="18"/>
  <c r="K1001" i="18"/>
  <c r="K1003" i="18"/>
  <c r="L1011" i="18"/>
  <c r="L1030" i="18"/>
  <c r="K1034" i="18"/>
  <c r="L1042" i="18"/>
  <c r="L1044" i="18"/>
  <c r="L1051" i="18"/>
  <c r="K1061" i="18"/>
  <c r="K1066" i="18"/>
  <c r="L1068" i="18"/>
  <c r="K1079" i="18"/>
  <c r="L1084" i="18"/>
  <c r="L1120" i="18"/>
  <c r="K1206" i="18"/>
  <c r="K1298" i="18"/>
  <c r="K875" i="18"/>
  <c r="L898" i="18"/>
  <c r="L900" i="18"/>
  <c r="L906" i="18"/>
  <c r="L908" i="18"/>
  <c r="K925" i="18"/>
  <c r="K929" i="18"/>
  <c r="K931" i="18"/>
  <c r="L939" i="18"/>
  <c r="L958" i="18"/>
  <c r="K962" i="18"/>
  <c r="L970" i="18"/>
  <c r="L972" i="18"/>
  <c r="K989" i="18"/>
  <c r="K993" i="18"/>
  <c r="K995" i="18"/>
  <c r="L1003" i="18"/>
  <c r="L1022" i="18"/>
  <c r="K1026" i="18"/>
  <c r="L1034" i="18"/>
  <c r="L1036" i="18"/>
  <c r="K1049" i="18"/>
  <c r="K1059" i="18"/>
  <c r="L1066" i="18"/>
  <c r="L1079" i="18"/>
  <c r="K1082" i="18"/>
  <c r="L1113" i="18"/>
  <c r="L860" i="18"/>
  <c r="K883" i="18"/>
  <c r="K889" i="18"/>
  <c r="K917" i="18"/>
  <c r="K921" i="18"/>
  <c r="K923" i="18"/>
  <c r="L931" i="18"/>
  <c r="L950" i="18"/>
  <c r="K954" i="18"/>
  <c r="L962" i="18"/>
  <c r="L964" i="18"/>
  <c r="K981" i="18"/>
  <c r="K985" i="18"/>
  <c r="K987" i="18"/>
  <c r="L995" i="18"/>
  <c r="L1014" i="18"/>
  <c r="K1018" i="18"/>
  <c r="L1026" i="18"/>
  <c r="L1028" i="18"/>
  <c r="K1045" i="18"/>
  <c r="L1054" i="18"/>
  <c r="L1059" i="18"/>
  <c r="K1069" i="18"/>
  <c r="L1074" i="18"/>
  <c r="K1077" i="18"/>
  <c r="L1082" i="18"/>
  <c r="L1098" i="18"/>
  <c r="K859" i="18"/>
  <c r="L883" i="18"/>
  <c r="K891" i="18"/>
  <c r="K897" i="18"/>
  <c r="K909" i="18"/>
  <c r="K913" i="18"/>
  <c r="K915" i="18"/>
  <c r="L923" i="18"/>
  <c r="L942" i="18"/>
  <c r="K946" i="18"/>
  <c r="L954" i="18"/>
  <c r="L956" i="18"/>
  <c r="K973" i="18"/>
  <c r="K977" i="18"/>
  <c r="K979" i="18"/>
  <c r="L987" i="18"/>
  <c r="L1006" i="18"/>
  <c r="K1010" i="18"/>
  <c r="L1018" i="18"/>
  <c r="L1020" i="18"/>
  <c r="K1037" i="18"/>
  <c r="K1041" i="18"/>
  <c r="K1043" i="18"/>
  <c r="K1057" i="18"/>
  <c r="K1067" i="18"/>
  <c r="K1072" i="18"/>
  <c r="K1105" i="18"/>
  <c r="K1118" i="18"/>
  <c r="K1122" i="18"/>
  <c r="K1129" i="18"/>
  <c r="L891" i="18"/>
  <c r="K899" i="18"/>
  <c r="K901" i="18"/>
  <c r="K905" i="18"/>
  <c r="K907" i="18"/>
  <c r="L915" i="18"/>
  <c r="L934" i="18"/>
  <c r="K938" i="18"/>
  <c r="L946" i="18"/>
  <c r="L948" i="18"/>
  <c r="K965" i="18"/>
  <c r="K969" i="18"/>
  <c r="K971" i="18"/>
  <c r="L979" i="18"/>
  <c r="L998" i="18"/>
  <c r="K1002" i="18"/>
  <c r="L1010" i="18"/>
  <c r="L1012" i="18"/>
  <c r="K1029" i="18"/>
  <c r="K1033" i="18"/>
  <c r="K1035" i="18"/>
  <c r="L1043" i="18"/>
  <c r="K1050" i="18"/>
  <c r="L1052" i="18"/>
  <c r="L1062" i="18"/>
  <c r="L1067" i="18"/>
  <c r="L1072" i="18"/>
  <c r="K1083" i="18"/>
  <c r="L1099" i="18"/>
  <c r="K1071" i="18"/>
  <c r="K1086" i="18"/>
  <c r="K1103" i="18"/>
  <c r="L1115" i="18"/>
  <c r="L1129" i="18"/>
  <c r="L1146" i="18"/>
  <c r="L1243" i="18"/>
  <c r="L1264" i="18"/>
  <c r="L1296" i="18"/>
  <c r="K1353" i="18"/>
  <c r="K1095" i="18"/>
  <c r="L1097" i="18"/>
  <c r="K1106" i="18"/>
  <c r="K1127" i="18"/>
  <c r="K1150" i="18"/>
  <c r="K1194" i="18"/>
  <c r="L1201" i="18"/>
  <c r="K1251" i="18"/>
  <c r="L1453" i="18"/>
  <c r="L1080" i="18"/>
  <c r="L1088" i="18"/>
  <c r="L1095" i="18"/>
  <c r="K1120" i="18"/>
  <c r="L1127" i="18"/>
  <c r="K1153" i="18"/>
  <c r="K1166" i="18"/>
  <c r="K1218" i="18"/>
  <c r="K1224" i="18"/>
  <c r="L1233" i="18"/>
  <c r="K1241" i="18"/>
  <c r="L1282" i="18"/>
  <c r="K1373" i="18"/>
  <c r="L1410" i="18"/>
  <c r="L1434" i="18"/>
  <c r="L1492" i="18"/>
  <c r="K1096" i="18"/>
  <c r="K1102" i="18"/>
  <c r="K1104" i="18"/>
  <c r="K1111" i="18"/>
  <c r="L1123" i="18"/>
  <c r="K1134" i="18"/>
  <c r="K1154" i="18"/>
  <c r="K1160" i="18"/>
  <c r="L1195" i="18"/>
  <c r="L1234" i="18"/>
  <c r="L1259" i="18"/>
  <c r="L1266" i="18"/>
  <c r="K1313" i="18"/>
  <c r="K1087" i="18"/>
  <c r="L1104" i="18"/>
  <c r="L1111" i="18"/>
  <c r="K1121" i="18"/>
  <c r="L1131" i="18"/>
  <c r="K1137" i="18"/>
  <c r="L1177" i="18"/>
  <c r="L1183" i="18"/>
  <c r="K1306" i="18"/>
  <c r="K1428" i="18"/>
  <c r="K1522" i="18"/>
  <c r="L1087" i="18"/>
  <c r="L1089" i="18"/>
  <c r="L1107" i="18"/>
  <c r="L1114" i="18"/>
  <c r="K1200" i="18"/>
  <c r="L1207" i="18"/>
  <c r="L1249" i="18"/>
  <c r="L1096" i="18"/>
  <c r="L1103" i="18"/>
  <c r="L1105" i="18"/>
  <c r="L1112" i="18"/>
  <c r="L1119" i="18"/>
  <c r="L1121" i="18"/>
  <c r="L1128" i="18"/>
  <c r="L1135" i="18"/>
  <c r="L1137" i="18"/>
  <c r="L1151" i="18"/>
  <c r="L1153" i="18"/>
  <c r="L1159" i="18"/>
  <c r="K1170" i="18"/>
  <c r="K1176" i="18"/>
  <c r="K1182" i="18"/>
  <c r="L1211" i="18"/>
  <c r="L1217" i="18"/>
  <c r="L1223" i="18"/>
  <c r="K1289" i="18"/>
  <c r="L1292" i="18"/>
  <c r="K1305" i="18"/>
  <c r="L1344" i="18"/>
  <c r="K1369" i="18"/>
  <c r="L1469" i="18"/>
  <c r="L1491" i="18"/>
  <c r="K1561" i="18"/>
  <c r="K1162" i="18"/>
  <c r="K1168" i="18"/>
  <c r="K1174" i="18"/>
  <c r="L1203" i="18"/>
  <c r="L1209" i="18"/>
  <c r="L1215" i="18"/>
  <c r="L1228" i="18"/>
  <c r="K1238" i="18"/>
  <c r="L1240" i="18"/>
  <c r="K1248" i="18"/>
  <c r="K1258" i="18"/>
  <c r="L1273" i="18"/>
  <c r="L1312" i="18"/>
  <c r="L1328" i="18"/>
  <c r="K1338" i="18"/>
  <c r="K1345" i="18"/>
  <c r="L1348" i="18"/>
  <c r="L1362" i="18"/>
  <c r="L1422" i="18"/>
  <c r="K1136" i="18"/>
  <c r="K1143" i="18"/>
  <c r="L1147" i="18"/>
  <c r="K1152" i="18"/>
  <c r="K1158" i="18"/>
  <c r="L1187" i="18"/>
  <c r="L1193" i="18"/>
  <c r="L1199" i="18"/>
  <c r="K1210" i="18"/>
  <c r="K1216" i="18"/>
  <c r="K1222" i="18"/>
  <c r="L1271" i="18"/>
  <c r="K1274" i="18"/>
  <c r="L1284" i="18"/>
  <c r="K1323" i="18"/>
  <c r="L1335" i="18"/>
  <c r="K1339" i="18"/>
  <c r="K1346" i="18"/>
  <c r="K1356" i="18"/>
  <c r="L1481" i="18"/>
  <c r="K1537" i="18"/>
  <c r="K1580" i="18"/>
  <c r="L1679" i="18"/>
  <c r="L1136" i="18"/>
  <c r="L1143" i="18"/>
  <c r="L1145" i="18"/>
  <c r="L1179" i="18"/>
  <c r="L1185" i="18"/>
  <c r="L1191" i="18"/>
  <c r="K1202" i="18"/>
  <c r="K1208" i="18"/>
  <c r="K1214" i="18"/>
  <c r="L1231" i="18"/>
  <c r="K1234" i="18"/>
  <c r="K1282" i="18"/>
  <c r="K1291" i="18"/>
  <c r="L1303" i="18"/>
  <c r="K1307" i="18"/>
  <c r="K1314" i="18"/>
  <c r="K1330" i="18"/>
  <c r="K1380" i="18"/>
  <c r="L1383" i="18"/>
  <c r="K1397" i="18"/>
  <c r="L1413" i="18"/>
  <c r="K1417" i="18"/>
  <c r="L1437" i="18"/>
  <c r="K1559" i="18"/>
  <c r="K1626" i="18"/>
  <c r="K1646" i="18"/>
  <c r="K1727" i="18"/>
  <c r="K1088" i="18"/>
  <c r="K1094" i="18"/>
  <c r="K1098" i="18"/>
  <c r="K1110" i="18"/>
  <c r="K1114" i="18"/>
  <c r="K1126" i="18"/>
  <c r="K1130" i="18"/>
  <c r="K1142" i="18"/>
  <c r="K1146" i="18"/>
  <c r="L1163" i="18"/>
  <c r="L1169" i="18"/>
  <c r="L1175" i="18"/>
  <c r="K1186" i="18"/>
  <c r="K1192" i="18"/>
  <c r="K1198" i="18"/>
  <c r="L1227" i="18"/>
  <c r="K1232" i="18"/>
  <c r="K1235" i="18"/>
  <c r="K1242" i="18"/>
  <c r="L1252" i="18"/>
  <c r="L1320" i="18"/>
  <c r="L1327" i="18"/>
  <c r="K1331" i="18"/>
  <c r="L1340" i="18"/>
  <c r="L1343" i="18"/>
  <c r="K1381" i="18"/>
  <c r="K1388" i="18"/>
  <c r="K1398" i="18"/>
  <c r="K1487" i="18"/>
  <c r="K1502" i="18"/>
  <c r="K1520" i="18"/>
  <c r="K1623" i="18"/>
  <c r="K1128" i="18"/>
  <c r="K1135" i="18"/>
  <c r="L1139" i="18"/>
  <c r="K1144" i="18"/>
  <c r="L1155" i="18"/>
  <c r="L1161" i="18"/>
  <c r="L1167" i="18"/>
  <c r="K1178" i="18"/>
  <c r="K1184" i="18"/>
  <c r="K1190" i="18"/>
  <c r="L1219" i="18"/>
  <c r="L1225" i="18"/>
  <c r="L1235" i="18"/>
  <c r="L1247" i="18"/>
  <c r="K1255" i="18"/>
  <c r="L1257" i="18"/>
  <c r="L1280" i="18"/>
  <c r="L1288" i="18"/>
  <c r="L1295" i="18"/>
  <c r="K1299" i="18"/>
  <c r="L1308" i="18"/>
  <c r="L1311" i="18"/>
  <c r="K1321" i="18"/>
  <c r="L1324" i="18"/>
  <c r="K1337" i="18"/>
  <c r="K1358" i="18"/>
  <c r="K1365" i="18"/>
  <c r="K1378" i="18"/>
  <c r="K1385" i="18"/>
  <c r="K1395" i="18"/>
  <c r="L1435" i="18"/>
  <c r="L1483" i="18"/>
  <c r="L1498" i="18"/>
  <c r="L1506" i="18"/>
  <c r="L1241" i="18"/>
  <c r="K1243" i="18"/>
  <c r="K1259" i="18"/>
  <c r="K1262" i="18"/>
  <c r="K1264" i="18"/>
  <c r="K1271" i="18"/>
  <c r="K1275" i="18"/>
  <c r="K1278" i="18"/>
  <c r="K1280" i="18"/>
  <c r="K1286" i="18"/>
  <c r="K1288" i="18"/>
  <c r="L1291" i="18"/>
  <c r="L1298" i="18"/>
  <c r="K1303" i="18"/>
  <c r="L1305" i="18"/>
  <c r="K1318" i="18"/>
  <c r="K1320" i="18"/>
  <c r="L1323" i="18"/>
  <c r="L1330" i="18"/>
  <c r="K1335" i="18"/>
  <c r="L1337" i="18"/>
  <c r="K1350" i="18"/>
  <c r="L1358" i="18"/>
  <c r="L1367" i="18"/>
  <c r="K1372" i="18"/>
  <c r="L1388" i="18"/>
  <c r="L1391" i="18"/>
  <c r="K1491" i="18"/>
  <c r="L1520" i="18"/>
  <c r="K1548" i="18"/>
  <c r="L1561" i="18"/>
  <c r="K1592" i="18"/>
  <c r="K1649" i="18"/>
  <c r="L1734" i="18"/>
  <c r="L1232" i="18"/>
  <c r="K1240" i="18"/>
  <c r="L1268" i="18"/>
  <c r="K1294" i="18"/>
  <c r="K1296" i="18"/>
  <c r="L1299" i="18"/>
  <c r="L1306" i="18"/>
  <c r="K1311" i="18"/>
  <c r="L1313" i="18"/>
  <c r="K1326" i="18"/>
  <c r="K1328" i="18"/>
  <c r="L1331" i="18"/>
  <c r="L1338" i="18"/>
  <c r="K1343" i="18"/>
  <c r="L1345" i="18"/>
  <c r="L1356" i="18"/>
  <c r="L1359" i="18"/>
  <c r="L1397" i="18"/>
  <c r="L1414" i="18"/>
  <c r="K1420" i="18"/>
  <c r="K1429" i="18"/>
  <c r="K1435" i="18"/>
  <c r="K1481" i="18"/>
  <c r="K1506" i="18"/>
  <c r="K1512" i="18"/>
  <c r="L1555" i="18"/>
  <c r="L1562" i="18"/>
  <c r="L1565" i="18"/>
  <c r="L1586" i="18"/>
  <c r="K1231" i="18"/>
  <c r="L1248" i="18"/>
  <c r="K1256" i="18"/>
  <c r="K1263" i="18"/>
  <c r="K1267" i="18"/>
  <c r="K1270" i="18"/>
  <c r="K1272" i="18"/>
  <c r="K1279" i="18"/>
  <c r="K1283" i="18"/>
  <c r="K1287" i="18"/>
  <c r="L1289" i="18"/>
  <c r="K1302" i="18"/>
  <c r="K1304" i="18"/>
  <c r="L1307" i="18"/>
  <c r="L1314" i="18"/>
  <c r="K1319" i="18"/>
  <c r="L1321" i="18"/>
  <c r="K1334" i="18"/>
  <c r="K1336" i="18"/>
  <c r="L1339" i="18"/>
  <c r="L1346" i="18"/>
  <c r="L1365" i="18"/>
  <c r="L1373" i="18"/>
  <c r="L1378" i="18"/>
  <c r="L1381" i="18"/>
  <c r="L1398" i="18"/>
  <c r="L1406" i="18"/>
  <c r="K1409" i="18"/>
  <c r="K1412" i="18"/>
  <c r="L1415" i="18"/>
  <c r="K1418" i="18"/>
  <c r="K1421" i="18"/>
  <c r="L1446" i="18"/>
  <c r="L1462" i="18"/>
  <c r="L1478" i="18"/>
  <c r="K1482" i="18"/>
  <c r="L1485" i="18"/>
  <c r="L1522" i="18"/>
  <c r="L1552" i="18"/>
  <c r="L1611" i="18"/>
  <c r="L1643" i="18"/>
  <c r="L1779" i="18"/>
  <c r="L1236" i="18"/>
  <c r="K1239" i="18"/>
  <c r="L1256" i="18"/>
  <c r="L1263" i="18"/>
  <c r="L1265" i="18"/>
  <c r="L1272" i="18"/>
  <c r="L1279" i="18"/>
  <c r="L1281" i="18"/>
  <c r="L1283" i="18"/>
  <c r="L1287" i="18"/>
  <c r="K1290" i="18"/>
  <c r="K1297" i="18"/>
  <c r="L1300" i="18"/>
  <c r="L1304" i="18"/>
  <c r="K1315" i="18"/>
  <c r="L1319" i="18"/>
  <c r="K1322" i="18"/>
  <c r="K1329" i="18"/>
  <c r="L1332" i="18"/>
  <c r="L1336" i="18"/>
  <c r="K1347" i="18"/>
  <c r="L1351" i="18"/>
  <c r="K1363" i="18"/>
  <c r="K1366" i="18"/>
  <c r="K1390" i="18"/>
  <c r="K1404" i="18"/>
  <c r="L1421" i="18"/>
  <c r="L1427" i="18"/>
  <c r="L1482" i="18"/>
  <c r="L1496" i="18"/>
  <c r="K1500" i="18"/>
  <c r="L1507" i="18"/>
  <c r="K1516" i="18"/>
  <c r="K1526" i="18"/>
  <c r="K1584" i="18"/>
  <c r="K1620" i="18"/>
  <c r="L1244" i="18"/>
  <c r="K1247" i="18"/>
  <c r="L1260" i="18"/>
  <c r="L1276" i="18"/>
  <c r="L1290" i="18"/>
  <c r="K1295" i="18"/>
  <c r="L1297" i="18"/>
  <c r="K1310" i="18"/>
  <c r="K1312" i="18"/>
  <c r="L1315" i="18"/>
  <c r="L1322" i="18"/>
  <c r="K1327" i="18"/>
  <c r="L1329" i="18"/>
  <c r="K1342" i="18"/>
  <c r="K1344" i="18"/>
  <c r="L1347" i="18"/>
  <c r="L1366" i="18"/>
  <c r="L1371" i="18"/>
  <c r="L1374" i="18"/>
  <c r="K1382" i="18"/>
  <c r="L1390" i="18"/>
  <c r="L1407" i="18"/>
  <c r="K1410" i="18"/>
  <c r="K1425" i="18"/>
  <c r="L1447" i="18"/>
  <c r="L1463" i="18"/>
  <c r="K1497" i="18"/>
  <c r="L1500" i="18"/>
  <c r="L1523" i="18"/>
  <c r="L1544" i="18"/>
  <c r="L1584" i="18"/>
  <c r="L1608" i="18"/>
  <c r="L1640" i="18"/>
  <c r="K1710" i="18"/>
  <c r="L1363" i="18"/>
  <c r="K1370" i="18"/>
  <c r="L1395" i="18"/>
  <c r="L1404" i="18"/>
  <c r="K1406" i="18"/>
  <c r="L1423" i="18"/>
  <c r="K1426" i="18"/>
  <c r="K1442" i="18"/>
  <c r="K1446" i="18"/>
  <c r="K1449" i="18"/>
  <c r="K1451" i="18"/>
  <c r="K1458" i="18"/>
  <c r="K1462" i="18"/>
  <c r="K1465" i="18"/>
  <c r="K1467" i="18"/>
  <c r="K1474" i="18"/>
  <c r="K1478" i="18"/>
  <c r="L1493" i="18"/>
  <c r="K1510" i="18"/>
  <c r="K1514" i="18"/>
  <c r="K1545" i="18"/>
  <c r="L1549" i="18"/>
  <c r="K1551" i="18"/>
  <c r="K1566" i="18"/>
  <c r="K1568" i="18"/>
  <c r="L1570" i="18"/>
  <c r="K1578" i="18"/>
  <c r="L1600" i="18"/>
  <c r="K1612" i="18"/>
  <c r="K1615" i="18"/>
  <c r="L1629" i="18"/>
  <c r="L1680" i="18"/>
  <c r="K1693" i="18"/>
  <c r="K1703" i="18"/>
  <c r="K1728" i="18"/>
  <c r="K1739" i="18"/>
  <c r="L1750" i="18"/>
  <c r="L1754" i="18"/>
  <c r="K1355" i="18"/>
  <c r="L1380" i="18"/>
  <c r="K1387" i="18"/>
  <c r="L1412" i="18"/>
  <c r="K1414" i="18"/>
  <c r="L1431" i="18"/>
  <c r="K1434" i="18"/>
  <c r="L1442" i="18"/>
  <c r="L1444" i="18"/>
  <c r="L1451" i="18"/>
  <c r="L1458" i="18"/>
  <c r="L1460" i="18"/>
  <c r="L1467" i="18"/>
  <c r="L1474" i="18"/>
  <c r="L1476" i="18"/>
  <c r="L1531" i="18"/>
  <c r="L1535" i="18"/>
  <c r="L1545" i="18"/>
  <c r="L1547" i="18"/>
  <c r="L1551" i="18"/>
  <c r="K1564" i="18"/>
  <c r="K1598" i="18"/>
  <c r="L1603" i="18"/>
  <c r="L1609" i="18"/>
  <c r="L1615" i="18"/>
  <c r="L1621" i="18"/>
  <c r="K1647" i="18"/>
  <c r="K1714" i="18"/>
  <c r="L1355" i="18"/>
  <c r="K1362" i="18"/>
  <c r="L1387" i="18"/>
  <c r="K1394" i="18"/>
  <c r="K1403" i="18"/>
  <c r="L1420" i="18"/>
  <c r="K1422" i="18"/>
  <c r="L1439" i="18"/>
  <c r="L1455" i="18"/>
  <c r="L1471" i="18"/>
  <c r="K1480" i="18"/>
  <c r="K1484" i="18"/>
  <c r="K1486" i="18"/>
  <c r="K1492" i="18"/>
  <c r="K1495" i="18"/>
  <c r="L1497" i="18"/>
  <c r="K1499" i="18"/>
  <c r="K1507" i="18"/>
  <c r="K1529" i="18"/>
  <c r="L1533" i="18"/>
  <c r="K1552" i="18"/>
  <c r="K1554" i="18"/>
  <c r="L1576" i="18"/>
  <c r="L1587" i="18"/>
  <c r="K1590" i="18"/>
  <c r="L1601" i="18"/>
  <c r="L1650" i="18"/>
  <c r="K1654" i="18"/>
  <c r="L1747" i="18"/>
  <c r="L1766" i="18"/>
  <c r="L1372" i="18"/>
  <c r="K1379" i="18"/>
  <c r="L1403" i="18"/>
  <c r="K1411" i="18"/>
  <c r="L1428" i="18"/>
  <c r="K1430" i="18"/>
  <c r="L1488" i="18"/>
  <c r="K1490" i="18"/>
  <c r="L1501" i="18"/>
  <c r="L1503" i="18"/>
  <c r="K1505" i="18"/>
  <c r="L1529" i="18"/>
  <c r="L1554" i="18"/>
  <c r="K1558" i="18"/>
  <c r="L1616" i="18"/>
  <c r="L1690" i="18"/>
  <c r="L1729" i="18"/>
  <c r="K1860" i="18"/>
  <c r="K1354" i="18"/>
  <c r="L1379" i="18"/>
  <c r="K1386" i="18"/>
  <c r="L1411" i="18"/>
  <c r="K1419" i="18"/>
  <c r="L1436" i="18"/>
  <c r="K1438" i="18"/>
  <c r="K1441" i="18"/>
  <c r="K1443" i="18"/>
  <c r="K1450" i="18"/>
  <c r="K1454" i="18"/>
  <c r="K1457" i="18"/>
  <c r="K1459" i="18"/>
  <c r="K1466" i="18"/>
  <c r="K1470" i="18"/>
  <c r="K1473" i="18"/>
  <c r="K1475" i="18"/>
  <c r="L1490" i="18"/>
  <c r="L1505" i="18"/>
  <c r="K1515" i="18"/>
  <c r="L1517" i="18"/>
  <c r="K1519" i="18"/>
  <c r="K1534" i="18"/>
  <c r="K1536" i="18"/>
  <c r="L1538" i="18"/>
  <c r="K1540" i="18"/>
  <c r="K1546" i="18"/>
  <c r="K1577" i="18"/>
  <c r="L1581" i="18"/>
  <c r="K1583" i="18"/>
  <c r="K1602" i="18"/>
  <c r="L1607" i="18"/>
  <c r="L1619" i="18"/>
  <c r="K1639" i="18"/>
  <c r="K1642" i="18"/>
  <c r="K1645" i="18"/>
  <c r="K1666" i="18"/>
  <c r="K1675" i="18"/>
  <c r="K1698" i="18"/>
  <c r="L1708" i="18"/>
  <c r="L1364" i="18"/>
  <c r="K1371" i="18"/>
  <c r="L1396" i="18"/>
  <c r="L1399" i="18"/>
  <c r="K1402" i="18"/>
  <c r="L1419" i="18"/>
  <c r="K1427" i="18"/>
  <c r="L1443" i="18"/>
  <c r="L1450" i="18"/>
  <c r="L1452" i="18"/>
  <c r="L1459" i="18"/>
  <c r="L1466" i="18"/>
  <c r="L1468" i="18"/>
  <c r="L1475" i="18"/>
  <c r="L1511" i="18"/>
  <c r="L1515" i="18"/>
  <c r="L1519" i="18"/>
  <c r="K1532" i="18"/>
  <c r="L1563" i="18"/>
  <c r="L1567" i="18"/>
  <c r="L1577" i="18"/>
  <c r="L1579" i="18"/>
  <c r="L1583" i="18"/>
  <c r="K1594" i="18"/>
  <c r="K1634" i="18"/>
  <c r="L1691" i="18"/>
  <c r="L1705" i="18"/>
  <c r="L1719" i="18"/>
  <c r="L1726" i="18"/>
  <c r="L1737" i="18"/>
  <c r="K1496" i="18"/>
  <c r="L1527" i="18"/>
  <c r="L1537" i="18"/>
  <c r="K1544" i="18"/>
  <c r="L1559" i="18"/>
  <c r="L1569" i="18"/>
  <c r="K1576" i="18"/>
  <c r="K1600" i="18"/>
  <c r="K1606" i="18"/>
  <c r="L1617" i="18"/>
  <c r="L1623" i="18"/>
  <c r="K1628" i="18"/>
  <c r="L1637" i="18"/>
  <c r="K1656" i="18"/>
  <c r="K1662" i="18"/>
  <c r="K1664" i="18"/>
  <c r="L1668" i="18"/>
  <c r="L1676" i="18"/>
  <c r="K1717" i="18"/>
  <c r="K1738" i="18"/>
  <c r="K1741" i="18"/>
  <c r="K1789" i="18"/>
  <c r="K1827" i="18"/>
  <c r="K1857" i="18"/>
  <c r="K1608" i="18"/>
  <c r="K1614" i="18"/>
  <c r="L1625" i="18"/>
  <c r="L1631" i="18"/>
  <c r="K1636" i="18"/>
  <c r="K1651" i="18"/>
  <c r="K1681" i="18"/>
  <c r="L1687" i="18"/>
  <c r="K1701" i="18"/>
  <c r="L1706" i="18"/>
  <c r="K1709" i="18"/>
  <c r="K1720" i="18"/>
  <c r="L1738" i="18"/>
  <c r="L1744" i="18"/>
  <c r="L1755" i="18"/>
  <c r="K1808" i="18"/>
  <c r="L1589" i="18"/>
  <c r="K1616" i="18"/>
  <c r="K1622" i="18"/>
  <c r="L1633" i="18"/>
  <c r="L1639" i="18"/>
  <c r="K1653" i="18"/>
  <c r="L1670" i="18"/>
  <c r="K1677" i="18"/>
  <c r="L1694" i="18"/>
  <c r="K1699" i="18"/>
  <c r="K1707" i="18"/>
  <c r="K1745" i="18"/>
  <c r="K1752" i="18"/>
  <c r="L1761" i="18"/>
  <c r="K1801" i="18"/>
  <c r="K1504" i="18"/>
  <c r="K1518" i="18"/>
  <c r="K1550" i="18"/>
  <c r="K1582" i="18"/>
  <c r="K1588" i="18"/>
  <c r="L1597" i="18"/>
  <c r="K1624" i="18"/>
  <c r="K1630" i="18"/>
  <c r="L1641" i="18"/>
  <c r="K1655" i="18"/>
  <c r="K1667" i="18"/>
  <c r="K1688" i="18"/>
  <c r="L1699" i="18"/>
  <c r="L1704" i="18"/>
  <c r="L1712" i="18"/>
  <c r="L1715" i="18"/>
  <c r="K1723" i="18"/>
  <c r="K1731" i="18"/>
  <c r="L1745" i="18"/>
  <c r="L1752" i="18"/>
  <c r="K1765" i="18"/>
  <c r="K1781" i="18"/>
  <c r="L1786" i="18"/>
  <c r="L1954" i="18"/>
  <c r="L1489" i="18"/>
  <c r="L1521" i="18"/>
  <c r="K1528" i="18"/>
  <c r="L1543" i="18"/>
  <c r="L1553" i="18"/>
  <c r="K1560" i="18"/>
  <c r="L1575" i="18"/>
  <c r="L1585" i="18"/>
  <c r="L1591" i="18"/>
  <c r="K1596" i="18"/>
  <c r="L1605" i="18"/>
  <c r="K1632" i="18"/>
  <c r="K1638" i="18"/>
  <c r="L1646" i="18"/>
  <c r="K1648" i="18"/>
  <c r="K1659" i="18"/>
  <c r="K1665" i="18"/>
  <c r="K1671" i="18"/>
  <c r="K1713" i="18"/>
  <c r="L1723" i="18"/>
  <c r="L1731" i="18"/>
  <c r="L1762" i="18"/>
  <c r="K1787" i="18"/>
  <c r="K1488" i="18"/>
  <c r="L1513" i="18"/>
  <c r="K1542" i="18"/>
  <c r="K1574" i="18"/>
  <c r="L1593" i="18"/>
  <c r="L1599" i="18"/>
  <c r="K1604" i="18"/>
  <c r="L1613" i="18"/>
  <c r="K1640" i="18"/>
  <c r="L1659" i="18"/>
  <c r="L1663" i="18"/>
  <c r="L1671" i="18"/>
  <c r="K1695" i="18"/>
  <c r="L1702" i="18"/>
  <c r="L1736" i="18"/>
  <c r="K1757" i="18"/>
  <c r="L1769" i="18"/>
  <c r="K1814" i="18"/>
  <c r="L1939" i="18"/>
  <c r="K1650" i="18"/>
  <c r="K1663" i="18"/>
  <c r="K1678" i="18"/>
  <c r="K1682" i="18"/>
  <c r="K1687" i="18"/>
  <c r="K1689" i="18"/>
  <c r="L1698" i="18"/>
  <c r="K1733" i="18"/>
  <c r="K1762" i="18"/>
  <c r="K1769" i="18"/>
  <c r="K1776" i="18"/>
  <c r="K1779" i="18"/>
  <c r="K1786" i="18"/>
  <c r="L1842" i="18"/>
  <c r="L1849" i="18"/>
  <c r="L1818" i="18"/>
  <c r="L1850" i="18"/>
  <c r="K1865" i="18"/>
  <c r="K1743" i="18"/>
  <c r="K1746" i="18"/>
  <c r="K1753" i="18"/>
  <c r="K1760" i="18"/>
  <c r="K1763" i="18"/>
  <c r="K1770" i="18"/>
  <c r="K1777" i="18"/>
  <c r="K1784" i="18"/>
  <c r="L1787" i="18"/>
  <c r="K1837" i="18"/>
  <c r="K1858" i="18"/>
  <c r="L1875" i="18"/>
  <c r="L1904" i="18"/>
  <c r="L1908" i="18"/>
  <c r="L1656" i="18"/>
  <c r="L1667" i="18"/>
  <c r="L1673" i="18"/>
  <c r="K1679" i="18"/>
  <c r="L1684" i="18"/>
  <c r="L1688" i="18"/>
  <c r="K1690" i="18"/>
  <c r="L1695" i="18"/>
  <c r="K1736" i="18"/>
  <c r="L1739" i="18"/>
  <c r="L1746" i="18"/>
  <c r="L1753" i="18"/>
  <c r="L1763" i="18"/>
  <c r="L1770" i="18"/>
  <c r="K1773" i="18"/>
  <c r="L1777" i="18"/>
  <c r="L1782" i="18"/>
  <c r="L1834" i="18"/>
  <c r="L1847" i="18"/>
  <c r="L1872" i="18"/>
  <c r="L1980" i="18"/>
  <c r="K1749" i="18"/>
  <c r="K1778" i="18"/>
  <c r="K1785" i="18"/>
  <c r="L1796" i="18"/>
  <c r="K1803" i="18"/>
  <c r="K1852" i="18"/>
  <c r="L1648" i="18"/>
  <c r="L1651" i="18"/>
  <c r="L1664" i="18"/>
  <c r="K1674" i="18"/>
  <c r="L1681" i="18"/>
  <c r="K1685" i="18"/>
  <c r="K1702" i="18"/>
  <c r="K1706" i="18"/>
  <c r="K1712" i="18"/>
  <c r="L1718" i="18"/>
  <c r="L1720" i="18"/>
  <c r="L1730" i="18"/>
  <c r="K1737" i="18"/>
  <c r="K1744" i="18"/>
  <c r="K1747" i="18"/>
  <c r="K1754" i="18"/>
  <c r="K1761" i="18"/>
  <c r="K1768" i="18"/>
  <c r="L1771" i="18"/>
  <c r="L1778" i="18"/>
  <c r="L1785" i="18"/>
  <c r="L1803" i="18"/>
  <c r="L1813" i="18"/>
  <c r="K1832" i="18"/>
  <c r="L1852" i="18"/>
  <c r="L1863" i="18"/>
  <c r="K1895" i="18"/>
  <c r="K1658" i="18"/>
  <c r="L1675" i="18"/>
  <c r="L1678" i="18"/>
  <c r="K1711" i="18"/>
  <c r="K1722" i="18"/>
  <c r="K1725" i="18"/>
  <c r="L1728" i="18"/>
  <c r="K1794" i="18"/>
  <c r="K1797" i="18"/>
  <c r="K1809" i="18"/>
  <c r="K1817" i="18"/>
  <c r="L1819" i="18"/>
  <c r="K1822" i="18"/>
  <c r="L1837" i="18"/>
  <c r="L1861" i="18"/>
  <c r="K1873" i="18"/>
  <c r="L1915" i="18"/>
  <c r="L1672" i="18"/>
  <c r="L1683" i="18"/>
  <c r="L1686" i="18"/>
  <c r="K1719" i="18"/>
  <c r="K1730" i="18"/>
  <c r="K1735" i="18"/>
  <c r="L1742" i="18"/>
  <c r="K1751" i="18"/>
  <c r="L1758" i="18"/>
  <c r="L1774" i="18"/>
  <c r="L1790" i="18"/>
  <c r="L1794" i="18"/>
  <c r="L1804" i="18"/>
  <c r="K1812" i="18"/>
  <c r="L1822" i="18"/>
  <c r="L1835" i="18"/>
  <c r="K1843" i="18"/>
  <c r="K1848" i="18"/>
  <c r="L1853" i="18"/>
  <c r="L1879" i="18"/>
  <c r="L1919" i="18"/>
  <c r="K2012" i="18"/>
  <c r="K1802" i="18"/>
  <c r="K1810" i="18"/>
  <c r="L1815" i="18"/>
  <c r="L1820" i="18"/>
  <c r="K1828" i="18"/>
  <c r="K1846" i="18"/>
  <c r="K1862" i="18"/>
  <c r="L1883" i="18"/>
  <c r="K1897" i="18"/>
  <c r="K1920" i="18"/>
  <c r="K1927" i="18"/>
  <c r="K1934" i="18"/>
  <c r="K1795" i="18"/>
  <c r="L1802" i="18"/>
  <c r="L1805" i="18"/>
  <c r="L1828" i="18"/>
  <c r="L1838" i="18"/>
  <c r="L1841" i="18"/>
  <c r="K1844" i="18"/>
  <c r="K1868" i="18"/>
  <c r="K1871" i="18"/>
  <c r="K1884" i="18"/>
  <c r="K1931" i="18"/>
  <c r="L1696" i="18"/>
  <c r="L1707" i="18"/>
  <c r="L1710" i="18"/>
  <c r="K1793" i="18"/>
  <c r="L1795" i="18"/>
  <c r="L1798" i="18"/>
  <c r="K1813" i="18"/>
  <c r="L1823" i="18"/>
  <c r="L1826" i="18"/>
  <c r="K1829" i="18"/>
  <c r="L1833" i="18"/>
  <c r="K1881" i="18"/>
  <c r="K1888" i="18"/>
  <c r="K1942" i="18"/>
  <c r="L1957" i="18"/>
  <c r="L1961" i="18"/>
  <c r="K1834" i="18"/>
  <c r="L1868" i="18"/>
  <c r="L1871" i="18"/>
  <c r="L1873" i="18"/>
  <c r="K1875" i="18"/>
  <c r="L1890" i="18"/>
  <c r="L1897" i="18"/>
  <c r="K1902" i="18"/>
  <c r="L1933" i="18"/>
  <c r="L1945" i="18"/>
  <c r="K1958" i="18"/>
  <c r="L1984" i="18"/>
  <c r="L2012" i="18"/>
  <c r="K1818" i="18"/>
  <c r="L1843" i="18"/>
  <c r="L1860" i="18"/>
  <c r="K1867" i="18"/>
  <c r="L1884" i="18"/>
  <c r="K1891" i="18"/>
  <c r="L1893" i="18"/>
  <c r="K1898" i="18"/>
  <c r="L1922" i="18"/>
  <c r="L1929" i="18"/>
  <c r="K1940" i="18"/>
  <c r="L1949" i="18"/>
  <c r="L1974" i="18"/>
  <c r="L2039" i="18"/>
  <c r="K1842" i="18"/>
  <c r="L1867" i="18"/>
  <c r="K1872" i="18"/>
  <c r="K1880" i="18"/>
  <c r="L1891" i="18"/>
  <c r="L1898" i="18"/>
  <c r="K1905" i="18"/>
  <c r="L1911" i="18"/>
  <c r="K1916" i="18"/>
  <c r="L1940" i="18"/>
  <c r="L1946" i="18"/>
  <c r="K1956" i="18"/>
  <c r="L1965" i="18"/>
  <c r="K1975" i="18"/>
  <c r="L1982" i="18"/>
  <c r="K2036" i="18"/>
  <c r="K2040" i="18"/>
  <c r="L1827" i="18"/>
  <c r="K1859" i="18"/>
  <c r="K1874" i="18"/>
  <c r="L1880" i="18"/>
  <c r="K1887" i="18"/>
  <c r="K1894" i="18"/>
  <c r="L1905" i="18"/>
  <c r="L1916" i="18"/>
  <c r="K1923" i="18"/>
  <c r="L1925" i="18"/>
  <c r="K1930" i="18"/>
  <c r="L1937" i="18"/>
  <c r="L1956" i="18"/>
  <c r="L1962" i="18"/>
  <c r="K1972" i="18"/>
  <c r="K2007" i="18"/>
  <c r="L2070" i="18"/>
  <c r="K1826" i="18"/>
  <c r="L1851" i="18"/>
  <c r="L1859" i="18"/>
  <c r="K1866" i="18"/>
  <c r="L1876" i="18"/>
  <c r="L1887" i="18"/>
  <c r="K1899" i="18"/>
  <c r="K1912" i="18"/>
  <c r="L1923" i="18"/>
  <c r="L1930" i="18"/>
  <c r="L1947" i="18"/>
  <c r="L1972" i="18"/>
  <c r="K1976" i="18"/>
  <c r="L1979" i="18"/>
  <c r="L2074" i="18"/>
  <c r="L1811" i="18"/>
  <c r="K1850" i="18"/>
  <c r="L1901" i="18"/>
  <c r="K1906" i="18"/>
  <c r="K1908" i="18"/>
  <c r="L1912" i="18"/>
  <c r="K1919" i="18"/>
  <c r="K1926" i="18"/>
  <c r="L1941" i="18"/>
  <c r="L1963" i="18"/>
  <c r="L1976" i="18"/>
  <c r="K1980" i="18"/>
  <c r="L2089" i="18"/>
  <c r="L2112" i="18"/>
  <c r="K1896" i="18"/>
  <c r="K1907" i="18"/>
  <c r="K1910" i="18"/>
  <c r="L1913" i="18"/>
  <c r="L1924" i="18"/>
  <c r="L1927" i="18"/>
  <c r="L1935" i="18"/>
  <c r="K1944" i="18"/>
  <c r="L1951" i="18"/>
  <c r="K1960" i="18"/>
  <c r="L1967" i="18"/>
  <c r="K2003" i="18"/>
  <c r="L2030" i="18"/>
  <c r="L2046" i="18"/>
  <c r="K2062" i="18"/>
  <c r="L2126" i="18"/>
  <c r="L2137" i="18"/>
  <c r="K1904" i="18"/>
  <c r="K1915" i="18"/>
  <c r="K1918" i="18"/>
  <c r="L1921" i="18"/>
  <c r="L1932" i="18"/>
  <c r="K1939" i="18"/>
  <c r="K1946" i="18"/>
  <c r="K1955" i="18"/>
  <c r="K1962" i="18"/>
  <c r="K1971" i="18"/>
  <c r="K1987" i="18"/>
  <c r="L1989" i="18"/>
  <c r="K2013" i="18"/>
  <c r="L2037" i="18"/>
  <c r="K2047" i="18"/>
  <c r="L2056" i="18"/>
  <c r="K2081" i="18"/>
  <c r="K2084" i="18"/>
  <c r="L1948" i="18"/>
  <c r="K1950" i="18"/>
  <c r="L1953" i="18"/>
  <c r="L1955" i="18"/>
  <c r="L1964" i="18"/>
  <c r="K1966" i="18"/>
  <c r="L1969" i="18"/>
  <c r="L1971" i="18"/>
  <c r="L1981" i="18"/>
  <c r="K2001" i="18"/>
  <c r="K2008" i="18"/>
  <c r="L2025" i="18"/>
  <c r="K2044" i="18"/>
  <c r="K2072" i="18"/>
  <c r="K2088" i="18"/>
  <c r="L2138" i="18"/>
  <c r="L1973" i="18"/>
  <c r="L1975" i="18"/>
  <c r="L1977" i="18"/>
  <c r="K1979" i="18"/>
  <c r="L1996" i="18"/>
  <c r="L2001" i="18"/>
  <c r="L2016" i="18"/>
  <c r="L2019" i="18"/>
  <c r="K2054" i="18"/>
  <c r="K2057" i="18"/>
  <c r="L2063" i="18"/>
  <c r="K2101" i="18"/>
  <c r="K1878" i="18"/>
  <c r="L1881" i="18"/>
  <c r="L1892" i="18"/>
  <c r="L1895" i="18"/>
  <c r="K1928" i="18"/>
  <c r="K1936" i="18"/>
  <c r="L1943" i="18"/>
  <c r="K1952" i="18"/>
  <c r="L1959" i="18"/>
  <c r="K1968" i="18"/>
  <c r="K1988" i="18"/>
  <c r="K2002" i="18"/>
  <c r="L2006" i="18"/>
  <c r="K2020" i="18"/>
  <c r="K2023" i="18"/>
  <c r="L2104" i="18"/>
  <c r="K2132" i="18"/>
  <c r="K1883" i="18"/>
  <c r="K1886" i="18"/>
  <c r="L1889" i="18"/>
  <c r="L1900" i="18"/>
  <c r="L1903" i="18"/>
  <c r="K1938" i="18"/>
  <c r="K1947" i="18"/>
  <c r="K1954" i="18"/>
  <c r="K1963" i="18"/>
  <c r="K1970" i="18"/>
  <c r="L1992" i="18"/>
  <c r="L2011" i="18"/>
  <c r="L2014" i="18"/>
  <c r="K2039" i="18"/>
  <c r="K2058" i="18"/>
  <c r="L2082" i="18"/>
  <c r="K2086" i="18"/>
  <c r="L2095" i="18"/>
  <c r="L2098" i="18"/>
  <c r="K2105" i="18"/>
  <c r="K2122" i="18"/>
  <c r="K2009" i="18"/>
  <c r="L2043" i="18"/>
  <c r="K2049" i="18"/>
  <c r="K2078" i="18"/>
  <c r="K2098" i="18"/>
  <c r="K2104" i="18"/>
  <c r="K2106" i="18"/>
  <c r="L2110" i="18"/>
  <c r="K2143" i="18"/>
  <c r="L1994" i="18"/>
  <c r="K2016" i="18"/>
  <c r="K2038" i="18"/>
  <c r="K2064" i="18"/>
  <c r="K2089" i="18"/>
  <c r="L2094" i="18"/>
  <c r="L2102" i="18"/>
  <c r="L2117" i="18"/>
  <c r="L2013" i="18"/>
  <c r="K2018" i="18"/>
  <c r="K2046" i="18"/>
  <c r="K2053" i="18"/>
  <c r="L2055" i="18"/>
  <c r="K2066" i="18"/>
  <c r="L2069" i="18"/>
  <c r="L2073" i="18"/>
  <c r="L2075" i="18"/>
  <c r="L2096" i="18"/>
  <c r="K2127" i="18"/>
  <c r="K2133" i="18"/>
  <c r="L2018" i="18"/>
  <c r="K2031" i="18"/>
  <c r="L2071" i="18"/>
  <c r="K2077" i="18"/>
  <c r="K2085" i="18"/>
  <c r="K2118" i="18"/>
  <c r="L2130" i="18"/>
  <c r="L2133" i="18"/>
  <c r="K1993" i="18"/>
  <c r="K2010" i="18"/>
  <c r="K2015" i="18"/>
  <c r="L2020" i="18"/>
  <c r="L2026" i="18"/>
  <c r="L2029" i="18"/>
  <c r="K2033" i="18"/>
  <c r="L2048" i="18"/>
  <c r="K2061" i="18"/>
  <c r="K2068" i="18"/>
  <c r="L2079" i="18"/>
  <c r="L2099" i="18"/>
  <c r="K2103" i="18"/>
  <c r="L2109" i="18"/>
  <c r="K1995" i="18"/>
  <c r="L2005" i="18"/>
  <c r="K2017" i="18"/>
  <c r="L2024" i="18"/>
  <c r="L2035" i="18"/>
  <c r="L2041" i="18"/>
  <c r="K2052" i="18"/>
  <c r="L2093" i="18"/>
  <c r="L2097" i="18"/>
  <c r="L2128" i="18"/>
  <c r="L2010" i="18"/>
  <c r="L2031" i="18"/>
  <c r="L2103" i="18"/>
  <c r="L2119" i="18"/>
  <c r="K2121" i="18"/>
  <c r="K2136" i="18"/>
  <c r="L2143" i="18"/>
  <c r="L2023" i="18"/>
  <c r="K2030" i="18"/>
  <c r="K2048" i="18"/>
  <c r="K2063" i="18"/>
  <c r="K2070" i="18"/>
  <c r="L2081" i="18"/>
  <c r="L2087" i="18"/>
  <c r="L2107" i="18"/>
  <c r="L2141" i="18"/>
  <c r="L2002" i="18"/>
  <c r="L2058" i="18"/>
  <c r="K2092" i="18"/>
  <c r="K2108" i="18"/>
  <c r="L2113" i="18"/>
  <c r="L2118" i="18"/>
  <c r="K2022" i="18"/>
  <c r="L2047" i="18"/>
  <c r="K2087" i="18"/>
  <c r="K2094" i="18"/>
  <c r="K2102" i="18"/>
  <c r="L2111" i="18"/>
  <c r="K2128" i="18"/>
  <c r="K2142" i="18"/>
  <c r="L2123" i="18"/>
  <c r="K2137" i="18"/>
  <c r="K2141" i="18"/>
  <c r="L2127" i="18"/>
  <c r="K2126" i="18"/>
  <c r="K2110" i="18"/>
  <c r="L2135" i="18"/>
  <c r="K2134" i="18"/>
  <c r="E118" i="15"/>
  <c r="D139" i="15"/>
  <c r="G156" i="15"/>
  <c r="F74" i="15"/>
  <c r="E79" i="15"/>
  <c r="D84" i="15"/>
  <c r="F118" i="15"/>
  <c r="E139" i="15"/>
  <c r="D173" i="15"/>
  <c r="F13" i="15"/>
  <c r="E66" i="15"/>
  <c r="E82" i="15"/>
  <c r="G84" i="15"/>
  <c r="F173" i="15"/>
  <c r="F82" i="15"/>
  <c r="D156" i="15"/>
  <c r="G173" i="15"/>
  <c r="G82" i="15"/>
  <c r="E156" i="15"/>
  <c r="D118" i="15"/>
  <c r="B156" i="15"/>
  <c r="B118" i="15"/>
  <c r="B173" i="15"/>
  <c r="B84" i="15"/>
  <c r="B139" i="15"/>
  <c r="B1" i="12" l="1"/>
  <c r="B1" i="6"/>
  <c r="B18" i="7"/>
  <c r="B14" i="7"/>
  <c r="B1" i="10"/>
  <c r="B1" i="18"/>
  <c r="K9" i="10"/>
  <c r="M231" i="18"/>
  <c r="N231" i="18" s="1"/>
  <c r="M211" i="18"/>
  <c r="N211" i="18" s="1"/>
  <c r="M314" i="18"/>
  <c r="N314" i="18" s="1"/>
  <c r="M122" i="18"/>
  <c r="N122" i="18" s="1"/>
  <c r="M58" i="18"/>
  <c r="N58" i="18" s="1"/>
  <c r="M27" i="18"/>
  <c r="N27" i="18" s="1"/>
  <c r="M236" i="18"/>
  <c r="N236" i="18" s="1"/>
  <c r="M297" i="18"/>
  <c r="N297" i="18" s="1"/>
  <c r="M361" i="18"/>
  <c r="N361" i="18" s="1"/>
  <c r="M476" i="18"/>
  <c r="N476" i="18" s="1"/>
  <c r="M327" i="18"/>
  <c r="N327" i="18" s="1"/>
  <c r="M391" i="18"/>
  <c r="N391" i="18" s="1"/>
  <c r="M609" i="18"/>
  <c r="N609" i="18" s="1"/>
  <c r="M265" i="18"/>
  <c r="N265" i="18" s="1"/>
  <c r="M321" i="18"/>
  <c r="N321" i="18" s="1"/>
  <c r="M385" i="18"/>
  <c r="N385" i="18" s="1"/>
  <c r="M676" i="18"/>
  <c r="N676" i="18" s="1"/>
  <c r="M355" i="18"/>
  <c r="N355" i="18" s="1"/>
  <c r="M455" i="18"/>
  <c r="N455" i="18" s="1"/>
  <c r="M463" i="18"/>
  <c r="N463" i="18" s="1"/>
  <c r="M245" i="18"/>
  <c r="N245" i="18" s="1"/>
  <c r="M286" i="18"/>
  <c r="N286" i="18" s="1"/>
  <c r="M350" i="18"/>
  <c r="N350" i="18" s="1"/>
  <c r="M414" i="18"/>
  <c r="N414" i="18" s="1"/>
  <c r="M480" i="18"/>
  <c r="N480" i="18" s="1"/>
  <c r="M549" i="18"/>
  <c r="N549" i="18" s="1"/>
  <c r="M628" i="18"/>
  <c r="N628" i="18" s="1"/>
  <c r="M717" i="18"/>
  <c r="N717" i="18" s="1"/>
  <c r="M797" i="18"/>
  <c r="N797" i="18" s="1"/>
  <c r="M341" i="18"/>
  <c r="N341" i="18" s="1"/>
  <c r="M405" i="18"/>
  <c r="N405" i="18" s="1"/>
  <c r="M469" i="18"/>
  <c r="N469" i="18" s="1"/>
  <c r="M539" i="18"/>
  <c r="N539" i="18" s="1"/>
  <c r="M607" i="18"/>
  <c r="N607" i="18" s="1"/>
  <c r="M692" i="18"/>
  <c r="N692" i="18" s="1"/>
  <c r="M783" i="18"/>
  <c r="N783" i="18" s="1"/>
  <c r="M1091" i="18"/>
  <c r="N1091" i="18" s="1"/>
  <c r="M324" i="18"/>
  <c r="N324" i="18" s="1"/>
  <c r="M388" i="18"/>
  <c r="N388" i="18" s="1"/>
  <c r="M452" i="18"/>
  <c r="N452" i="18" s="1"/>
  <c r="M528" i="18"/>
  <c r="N528" i="18" s="1"/>
  <c r="M597" i="18"/>
  <c r="N597" i="18" s="1"/>
  <c r="M694" i="18"/>
  <c r="N694" i="18" s="1"/>
  <c r="M478" i="18"/>
  <c r="N478" i="18" s="1"/>
  <c r="M552" i="18"/>
  <c r="N552" i="18" s="1"/>
  <c r="M621" i="18"/>
  <c r="N621" i="18" s="1"/>
  <c r="M708" i="18"/>
  <c r="N708" i="18" s="1"/>
  <c r="M426" i="18"/>
  <c r="N426" i="18" s="1"/>
  <c r="M487" i="18"/>
  <c r="N487" i="18" s="1"/>
  <c r="M566" i="18"/>
  <c r="N566" i="18" s="1"/>
  <c r="M640" i="18"/>
  <c r="N640" i="18" s="1"/>
  <c r="M747" i="18"/>
  <c r="N747" i="18" s="1"/>
  <c r="M805" i="18"/>
  <c r="N805" i="18" s="1"/>
  <c r="M425" i="18"/>
  <c r="N425" i="18" s="1"/>
  <c r="M492" i="18"/>
  <c r="N492" i="18" s="1"/>
  <c r="M561" i="18"/>
  <c r="N561" i="18" s="1"/>
  <c r="M635" i="18"/>
  <c r="N635" i="18" s="1"/>
  <c r="M724" i="18"/>
  <c r="N724" i="18" s="1"/>
  <c r="M803" i="18"/>
  <c r="N803" i="18" s="1"/>
  <c r="M304" i="18"/>
  <c r="N304" i="18" s="1"/>
  <c r="M368" i="18"/>
  <c r="N368" i="18" s="1"/>
  <c r="M432" i="18"/>
  <c r="N432" i="18" s="1"/>
  <c r="M501" i="18"/>
  <c r="N501" i="18" s="1"/>
  <c r="M580" i="18"/>
  <c r="N580" i="18" s="1"/>
  <c r="M649" i="18"/>
  <c r="N649" i="18" s="1"/>
  <c r="M743" i="18"/>
  <c r="N743" i="18" s="1"/>
  <c r="M891" i="18"/>
  <c r="N891" i="18" s="1"/>
  <c r="M1031" i="18"/>
  <c r="N1031" i="18" s="1"/>
  <c r="M788" i="18"/>
  <c r="N788" i="18" s="1"/>
  <c r="M852" i="18"/>
  <c r="N852" i="18" s="1"/>
  <c r="M990" i="18"/>
  <c r="N990" i="18" s="1"/>
  <c r="M498" i="18"/>
  <c r="N498" i="18" s="1"/>
  <c r="M562" i="18"/>
  <c r="N562" i="18" s="1"/>
  <c r="M626" i="18"/>
  <c r="N626" i="18" s="1"/>
  <c r="M690" i="18"/>
  <c r="N690" i="18" s="1"/>
  <c r="M754" i="18"/>
  <c r="N754" i="18" s="1"/>
  <c r="M818" i="18"/>
  <c r="N818" i="18" s="1"/>
  <c r="M884" i="18"/>
  <c r="N884" i="18" s="1"/>
  <c r="M1038" i="18"/>
  <c r="N1038" i="18" s="1"/>
  <c r="M697" i="18"/>
  <c r="N697" i="18" s="1"/>
  <c r="M761" i="18"/>
  <c r="N761" i="18" s="1"/>
  <c r="M825" i="18"/>
  <c r="N825" i="18" s="1"/>
  <c r="M886" i="18"/>
  <c r="N886" i="18" s="1"/>
  <c r="M1030" i="18"/>
  <c r="N1030" i="18" s="1"/>
  <c r="M688" i="18"/>
  <c r="N688" i="18" s="1"/>
  <c r="M752" i="18"/>
  <c r="N752" i="18" s="1"/>
  <c r="M816" i="18"/>
  <c r="N816" i="18" s="1"/>
  <c r="M894" i="18"/>
  <c r="N894" i="18" s="1"/>
  <c r="M1092" i="18"/>
  <c r="N1092" i="18" s="1"/>
  <c r="M931" i="18"/>
  <c r="N931" i="18" s="1"/>
  <c r="M1140" i="18"/>
  <c r="N1140" i="18" s="1"/>
  <c r="M911" i="18"/>
  <c r="N911" i="18" s="1"/>
  <c r="M858" i="18"/>
  <c r="N858" i="18" s="1"/>
  <c r="M922" i="18"/>
  <c r="N922" i="18" s="1"/>
  <c r="M986" i="18"/>
  <c r="N986" i="18" s="1"/>
  <c r="M1050" i="18"/>
  <c r="N1050" i="18" s="1"/>
  <c r="M889" i="18"/>
  <c r="N889" i="18" s="1"/>
  <c r="M953" i="18"/>
  <c r="N953" i="18" s="1"/>
  <c r="M1017" i="18"/>
  <c r="N1017" i="18" s="1"/>
  <c r="M1081" i="18"/>
  <c r="N1081" i="18" s="1"/>
  <c r="M912" i="18"/>
  <c r="N912" i="18" s="1"/>
  <c r="M976" i="18"/>
  <c r="N976" i="18" s="1"/>
  <c r="M1040" i="18"/>
  <c r="N1040" i="18" s="1"/>
  <c r="M1323" i="18"/>
  <c r="N1323" i="18" s="1"/>
  <c r="M1136" i="18"/>
  <c r="N1136" i="18" s="1"/>
  <c r="M933" i="18"/>
  <c r="N933" i="18" s="1"/>
  <c r="M997" i="18"/>
  <c r="N997" i="18" s="1"/>
  <c r="M1061" i="18"/>
  <c r="N1061" i="18" s="1"/>
  <c r="M932" i="18"/>
  <c r="N932" i="18" s="1"/>
  <c r="M996" i="18"/>
  <c r="N996" i="18" s="1"/>
  <c r="M1060" i="18"/>
  <c r="N1060" i="18" s="1"/>
  <c r="M1090" i="18"/>
  <c r="N1090" i="18" s="1"/>
  <c r="M1186" i="18"/>
  <c r="N1186" i="18" s="1"/>
  <c r="M1542" i="18"/>
  <c r="N1542" i="18" s="1"/>
  <c r="M1180" i="18"/>
  <c r="N1180" i="18" s="1"/>
  <c r="M1164" i="18"/>
  <c r="N1164" i="18" s="1"/>
  <c r="M1131" i="18"/>
  <c r="N1131" i="18" s="1"/>
  <c r="M1224" i="18"/>
  <c r="N1224" i="18" s="1"/>
  <c r="M1244" i="18"/>
  <c r="N1244" i="18" s="1"/>
  <c r="M1347" i="18"/>
  <c r="N1347" i="18" s="1"/>
  <c r="M1195" i="18"/>
  <c r="N1195" i="18" s="1"/>
  <c r="M1419" i="18"/>
  <c r="N1419" i="18" s="1"/>
  <c r="M1129" i="18"/>
  <c r="N1129" i="18" s="1"/>
  <c r="M1193" i="18"/>
  <c r="N1193" i="18" s="1"/>
  <c r="M1257" i="18"/>
  <c r="N1257" i="18" s="1"/>
  <c r="M1348" i="18"/>
  <c r="N1348" i="18" s="1"/>
  <c r="M1111" i="18"/>
  <c r="N1111" i="18" s="1"/>
  <c r="M1175" i="18"/>
  <c r="N1175" i="18" s="1"/>
  <c r="M1237" i="18"/>
  <c r="N1237" i="18" s="1"/>
  <c r="M1577" i="18"/>
  <c r="N1577" i="18" s="1"/>
  <c r="M1142" i="18"/>
  <c r="N1142" i="18" s="1"/>
  <c r="M1206" i="18"/>
  <c r="N1206" i="18" s="1"/>
  <c r="M1381" i="18"/>
  <c r="N1381" i="18" s="1"/>
  <c r="M1133" i="18"/>
  <c r="N1133" i="18" s="1"/>
  <c r="M1197" i="18"/>
  <c r="N1197" i="18" s="1"/>
  <c r="M1267" i="18"/>
  <c r="N1267" i="18" s="1"/>
  <c r="M1468" i="18"/>
  <c r="N1468" i="18" s="1"/>
  <c r="M1290" i="18"/>
  <c r="N1290" i="18" s="1"/>
  <c r="M1356" i="18"/>
  <c r="N1356" i="18" s="1"/>
  <c r="M1435" i="18"/>
  <c r="N1435" i="18" s="1"/>
  <c r="M1586" i="18"/>
  <c r="N1586" i="18" s="1"/>
  <c r="M1321" i="18"/>
  <c r="N1321" i="18" s="1"/>
  <c r="M1395" i="18"/>
  <c r="N1395" i="18" s="1"/>
  <c r="M1680" i="18"/>
  <c r="N1680" i="18" s="1"/>
  <c r="M1344" i="18"/>
  <c r="N1344" i="18" s="1"/>
  <c r="M1431" i="18"/>
  <c r="N1431" i="18" s="1"/>
  <c r="M1478" i="18"/>
  <c r="N1478" i="18" s="1"/>
  <c r="M1231" i="18"/>
  <c r="N1231" i="18" s="1"/>
  <c r="M1295" i="18"/>
  <c r="N1295" i="18" s="1"/>
  <c r="M1365" i="18"/>
  <c r="N1365" i="18" s="1"/>
  <c r="M1471" i="18"/>
  <c r="N1471" i="18" s="1"/>
  <c r="M1238" i="18"/>
  <c r="N1238" i="18" s="1"/>
  <c r="M1302" i="18"/>
  <c r="N1302" i="18" s="1"/>
  <c r="M1375" i="18"/>
  <c r="N1375" i="18" s="1"/>
  <c r="M1492" i="18"/>
  <c r="N1492" i="18" s="1"/>
  <c r="M1261" i="18"/>
  <c r="N1261" i="18" s="1"/>
  <c r="M1325" i="18"/>
  <c r="N1325" i="18" s="1"/>
  <c r="M1408" i="18"/>
  <c r="N1408" i="18" s="1"/>
  <c r="M1663" i="18"/>
  <c r="N1663" i="18" s="1"/>
  <c r="M1453" i="18"/>
  <c r="N1453" i="18" s="1"/>
  <c r="M1516" i="18"/>
  <c r="N1516" i="18" s="1"/>
  <c r="M1580" i="18"/>
  <c r="N1580" i="18" s="1"/>
  <c r="M1719" i="18"/>
  <c r="N1719" i="18" s="1"/>
  <c r="M1660" i="18"/>
  <c r="N1660" i="18" s="1"/>
  <c r="M1656" i="18"/>
  <c r="N1656" i="18" s="1"/>
  <c r="M1354" i="18"/>
  <c r="N1354" i="18" s="1"/>
  <c r="M1418" i="18"/>
  <c r="N1418" i="18" s="1"/>
  <c r="M1485" i="18"/>
  <c r="N1485" i="18" s="1"/>
  <c r="M1594" i="18"/>
  <c r="N1594" i="18" s="1"/>
  <c r="M1353" i="18"/>
  <c r="N1353" i="18" s="1"/>
  <c r="M1417" i="18"/>
  <c r="N1417" i="18" s="1"/>
  <c r="M1480" i="18"/>
  <c r="N1480" i="18" s="1"/>
  <c r="M1546" i="18"/>
  <c r="N1546" i="18" s="1"/>
  <c r="M1641" i="18"/>
  <c r="N1641" i="18" s="1"/>
  <c r="M1448" i="18"/>
  <c r="N1448" i="18" s="1"/>
  <c r="M1518" i="18"/>
  <c r="N1518" i="18" s="1"/>
  <c r="M1624" i="18"/>
  <c r="N1624" i="18" s="1"/>
  <c r="M1595" i="18"/>
  <c r="N1595" i="18" s="1"/>
  <c r="M1672" i="18"/>
  <c r="N1672" i="18" s="1"/>
  <c r="M2002" i="18"/>
  <c r="N2002" i="18" s="1"/>
  <c r="M1519" i="18"/>
  <c r="N1519" i="18" s="1"/>
  <c r="M1583" i="18"/>
  <c r="N1583" i="18" s="1"/>
  <c r="M1659" i="18"/>
  <c r="N1659" i="18" s="1"/>
  <c r="M1816" i="18"/>
  <c r="N1816" i="18" s="1"/>
  <c r="M1565" i="18"/>
  <c r="N1565" i="18" s="1"/>
  <c r="M1629" i="18"/>
  <c r="N1629" i="18" s="1"/>
  <c r="M1706" i="18"/>
  <c r="N1706" i="18" s="1"/>
  <c r="M1770" i="18"/>
  <c r="N1770" i="18" s="1"/>
  <c r="M1703" i="18"/>
  <c r="N1703" i="18" s="1"/>
  <c r="M1830" i="18"/>
  <c r="N1830" i="18" s="1"/>
  <c r="M1762" i="18"/>
  <c r="N1762" i="18" s="1"/>
  <c r="M1654" i="18"/>
  <c r="N1654" i="18" s="1"/>
  <c r="M1718" i="18"/>
  <c r="N1718" i="18" s="1"/>
  <c r="M1782" i="18"/>
  <c r="N1782" i="18" s="1"/>
  <c r="M1850" i="18"/>
  <c r="N1850" i="18" s="1"/>
  <c r="M1700" i="18"/>
  <c r="N1700" i="18" s="1"/>
  <c r="M1764" i="18"/>
  <c r="N1764" i="18" s="1"/>
  <c r="M1834" i="18"/>
  <c r="N1834" i="18" s="1"/>
  <c r="M2076" i="18"/>
  <c r="N2076" i="18" s="1"/>
  <c r="M1860" i="18"/>
  <c r="N1860" i="18" s="1"/>
  <c r="M2058" i="18"/>
  <c r="N2058" i="18" s="1"/>
  <c r="M1852" i="18"/>
  <c r="N1852" i="18" s="1"/>
  <c r="M1673" i="18"/>
  <c r="N1673" i="18" s="1"/>
  <c r="M1737" i="18"/>
  <c r="N1737" i="18" s="1"/>
  <c r="M1801" i="18"/>
  <c r="N1801" i="18" s="1"/>
  <c r="M1862" i="18"/>
  <c r="N1862" i="18" s="1"/>
  <c r="M1736" i="18"/>
  <c r="N1736" i="18" s="1"/>
  <c r="M1800" i="18"/>
  <c r="N1800" i="18" s="1"/>
  <c r="M1878" i="18"/>
  <c r="N1878" i="18" s="1"/>
  <c r="M1905" i="18"/>
  <c r="N1905" i="18" s="1"/>
  <c r="M1809" i="18"/>
  <c r="N1809" i="18" s="1"/>
  <c r="M1888" i="18"/>
  <c r="N1888" i="18" s="1"/>
  <c r="M1960" i="18"/>
  <c r="N1960" i="18" s="1"/>
  <c r="M2041" i="18"/>
  <c r="N2041" i="18" s="1"/>
  <c r="M1966" i="18"/>
  <c r="N1966" i="18" s="1"/>
  <c r="M2006" i="18"/>
  <c r="N2006" i="18" s="1"/>
  <c r="M1927" i="18"/>
  <c r="N1927" i="18" s="1"/>
  <c r="M1986" i="18"/>
  <c r="N1986" i="18" s="1"/>
  <c r="M2070" i="18"/>
  <c r="N2070" i="18" s="1"/>
  <c r="M1933" i="18"/>
  <c r="N1933" i="18" s="1"/>
  <c r="M1985" i="18"/>
  <c r="N1985" i="18" s="1"/>
  <c r="M2106" i="18"/>
  <c r="N2106" i="18" s="1"/>
  <c r="M2094" i="18"/>
  <c r="N2094" i="18" s="1"/>
  <c r="M1874" i="18"/>
  <c r="N1874" i="18" s="1"/>
  <c r="M1938" i="18"/>
  <c r="N1938" i="18" s="1"/>
  <c r="M2066" i="18"/>
  <c r="N2066" i="18" s="1"/>
  <c r="M1983" i="18"/>
  <c r="N1983" i="18" s="1"/>
  <c r="M2059" i="18"/>
  <c r="N2059" i="18" s="1"/>
  <c r="M2035" i="18"/>
  <c r="N2035" i="18" s="1"/>
  <c r="M2110" i="18"/>
  <c r="N2110" i="18" s="1"/>
  <c r="M2074" i="18"/>
  <c r="N2074" i="18" s="1"/>
  <c r="M1993" i="18"/>
  <c r="N1993" i="18" s="1"/>
  <c r="M2051" i="18"/>
  <c r="N2051" i="18" s="1"/>
  <c r="M1992" i="18"/>
  <c r="N1992" i="18" s="1"/>
  <c r="M2057" i="18"/>
  <c r="N2057" i="18" s="1"/>
  <c r="M2138" i="18"/>
  <c r="N2138" i="18" s="1"/>
  <c r="M2112" i="18"/>
  <c r="N2112" i="18" s="1"/>
  <c r="M2053" i="18"/>
  <c r="N2053" i="18" s="1"/>
  <c r="M2126" i="18"/>
  <c r="N2126" i="18" s="1"/>
  <c r="M2109" i="18"/>
  <c r="N2109" i="18" s="1"/>
  <c r="K275" i="18"/>
  <c r="K239" i="18"/>
  <c r="K133" i="18"/>
  <c r="K69" i="18"/>
  <c r="M28" i="18"/>
  <c r="N28" i="18" s="1"/>
  <c r="K251" i="18"/>
  <c r="M251" i="18" s="1"/>
  <c r="N251" i="18" s="1"/>
  <c r="K199" i="18"/>
  <c r="K134" i="18"/>
  <c r="M134" i="18" s="1"/>
  <c r="N134" i="18" s="1"/>
  <c r="K70" i="18"/>
  <c r="K228" i="18"/>
  <c r="K203" i="18"/>
  <c r="K175" i="18"/>
  <c r="K111" i="18"/>
  <c r="M151" i="18"/>
  <c r="N151" i="18" s="1"/>
  <c r="K139" i="18"/>
  <c r="K79" i="18"/>
  <c r="N63" i="2"/>
  <c r="O63" i="2" s="1"/>
  <c r="N69" i="2"/>
  <c r="O69" i="2" s="1"/>
  <c r="N60" i="2"/>
  <c r="O60" i="2" s="1"/>
  <c r="G16" i="10"/>
  <c r="J16" i="10" s="1"/>
  <c r="G17" i="10"/>
  <c r="J17" i="10" s="1"/>
  <c r="N58" i="2"/>
  <c r="O58" i="2" s="1"/>
  <c r="K153" i="18"/>
  <c r="K89" i="18"/>
  <c r="K25" i="18"/>
  <c r="G32" i="10"/>
  <c r="J32" i="10" s="1"/>
  <c r="K204" i="18"/>
  <c r="K160" i="18"/>
  <c r="K128" i="18"/>
  <c r="K96" i="18"/>
  <c r="K64" i="18"/>
  <c r="K32" i="18"/>
  <c r="H24" i="10"/>
  <c r="K24" i="10" s="1"/>
  <c r="G35" i="2"/>
  <c r="N51" i="2"/>
  <c r="O51" i="2" s="1"/>
  <c r="N65" i="2"/>
  <c r="O65" i="2" s="1"/>
  <c r="G29" i="10"/>
  <c r="J29" i="10" s="1"/>
  <c r="G25" i="10"/>
  <c r="J25" i="10" s="1"/>
  <c r="L25" i="10" s="1"/>
  <c r="M25" i="10" s="1"/>
  <c r="M114" i="18"/>
  <c r="N114" i="18" s="1"/>
  <c r="M34" i="18"/>
  <c r="N34" i="18" s="1"/>
  <c r="M234" i="18"/>
  <c r="N234" i="18" s="1"/>
  <c r="M83" i="18"/>
  <c r="N83" i="18" s="1"/>
  <c r="M19" i="18"/>
  <c r="N19" i="18" s="1"/>
  <c r="M306" i="18"/>
  <c r="N306" i="18" s="1"/>
  <c r="M370" i="18"/>
  <c r="N370" i="18" s="1"/>
  <c r="M495" i="18"/>
  <c r="N495" i="18" s="1"/>
  <c r="M331" i="18"/>
  <c r="N331" i="18" s="1"/>
  <c r="M395" i="18"/>
  <c r="N395" i="18" s="1"/>
  <c r="M709" i="18"/>
  <c r="N709" i="18" s="1"/>
  <c r="M278" i="18"/>
  <c r="N278" i="18" s="1"/>
  <c r="M330" i="18"/>
  <c r="N330" i="18" s="1"/>
  <c r="M394" i="18"/>
  <c r="N394" i="18" s="1"/>
  <c r="M303" i="18"/>
  <c r="N303" i="18" s="1"/>
  <c r="M367" i="18"/>
  <c r="N367" i="18" s="1"/>
  <c r="M525" i="18"/>
  <c r="N525" i="18" s="1"/>
  <c r="M491" i="18"/>
  <c r="N491" i="18" s="1"/>
  <c r="M294" i="18"/>
  <c r="N294" i="18" s="1"/>
  <c r="M358" i="18"/>
  <c r="N358" i="18" s="1"/>
  <c r="M422" i="18"/>
  <c r="N422" i="18" s="1"/>
  <c r="M485" i="18"/>
  <c r="N485" i="18" s="1"/>
  <c r="M633" i="18"/>
  <c r="N633" i="18" s="1"/>
  <c r="M742" i="18"/>
  <c r="N742" i="18" s="1"/>
  <c r="M806" i="18"/>
  <c r="N806" i="18" s="1"/>
  <c r="M349" i="18"/>
  <c r="N349" i="18" s="1"/>
  <c r="M413" i="18"/>
  <c r="N413" i="18" s="1"/>
  <c r="M475" i="18"/>
  <c r="N475" i="18" s="1"/>
  <c r="M543" i="18"/>
  <c r="N543" i="18" s="1"/>
  <c r="M622" i="18"/>
  <c r="N622" i="18" s="1"/>
  <c r="M703" i="18"/>
  <c r="N703" i="18" s="1"/>
  <c r="M795" i="18"/>
  <c r="N795" i="18" s="1"/>
  <c r="M1106" i="18"/>
  <c r="N1106" i="18" s="1"/>
  <c r="M332" i="18"/>
  <c r="N332" i="18" s="1"/>
  <c r="M396" i="18"/>
  <c r="N396" i="18" s="1"/>
  <c r="M460" i="18"/>
  <c r="N460" i="18" s="1"/>
  <c r="M533" i="18"/>
  <c r="N533" i="18" s="1"/>
  <c r="M612" i="18"/>
  <c r="N612" i="18" s="1"/>
  <c r="M700" i="18"/>
  <c r="N700" i="18" s="1"/>
  <c r="M488" i="18"/>
  <c r="N488" i="18" s="1"/>
  <c r="M557" i="18"/>
  <c r="N557" i="18" s="1"/>
  <c r="M636" i="18"/>
  <c r="N636" i="18" s="1"/>
  <c r="M719" i="18"/>
  <c r="N719" i="18" s="1"/>
  <c r="M434" i="18"/>
  <c r="N434" i="18" s="1"/>
  <c r="M502" i="18"/>
  <c r="N502" i="18" s="1"/>
  <c r="M576" i="18"/>
  <c r="N576" i="18" s="1"/>
  <c r="M645" i="18"/>
  <c r="N645" i="18" s="1"/>
  <c r="M749" i="18"/>
  <c r="N749" i="18" s="1"/>
  <c r="M814" i="18"/>
  <c r="N814" i="18" s="1"/>
  <c r="M433" i="18"/>
  <c r="N433" i="18" s="1"/>
  <c r="M497" i="18"/>
  <c r="N497" i="18" s="1"/>
  <c r="M571" i="18"/>
  <c r="N571" i="18" s="1"/>
  <c r="M639" i="18"/>
  <c r="N639" i="18" s="1"/>
  <c r="M735" i="18"/>
  <c r="N735" i="18" s="1"/>
  <c r="M807" i="18"/>
  <c r="N807" i="18" s="1"/>
  <c r="M312" i="18"/>
  <c r="N312" i="18" s="1"/>
  <c r="M376" i="18"/>
  <c r="N376" i="18" s="1"/>
  <c r="M440" i="18"/>
  <c r="N440" i="18" s="1"/>
  <c r="M516" i="18"/>
  <c r="N516" i="18" s="1"/>
  <c r="M585" i="18"/>
  <c r="N585" i="18" s="1"/>
  <c r="M662" i="18"/>
  <c r="N662" i="18" s="1"/>
  <c r="M862" i="18"/>
  <c r="N862" i="18" s="1"/>
  <c r="M893" i="18"/>
  <c r="N893" i="18" s="1"/>
  <c r="M1043" i="18"/>
  <c r="N1043" i="18" s="1"/>
  <c r="M796" i="18"/>
  <c r="N796" i="18" s="1"/>
  <c r="M868" i="18"/>
  <c r="N868" i="18" s="1"/>
  <c r="M1023" i="18"/>
  <c r="N1023" i="18" s="1"/>
  <c r="M506" i="18"/>
  <c r="N506" i="18" s="1"/>
  <c r="M570" i="18"/>
  <c r="N570" i="18" s="1"/>
  <c r="M634" i="18"/>
  <c r="N634" i="18" s="1"/>
  <c r="M698" i="18"/>
  <c r="N698" i="18" s="1"/>
  <c r="M762" i="18"/>
  <c r="N762" i="18" s="1"/>
  <c r="M826" i="18"/>
  <c r="N826" i="18" s="1"/>
  <c r="M895" i="18"/>
  <c r="N895" i="18" s="1"/>
  <c r="M1063" i="18"/>
  <c r="N1063" i="18" s="1"/>
  <c r="M705" i="18"/>
  <c r="N705" i="18" s="1"/>
  <c r="M769" i="18"/>
  <c r="N769" i="18" s="1"/>
  <c r="M833" i="18"/>
  <c r="N833" i="18" s="1"/>
  <c r="M892" i="18"/>
  <c r="N892" i="18" s="1"/>
  <c r="M1051" i="18"/>
  <c r="N1051" i="18" s="1"/>
  <c r="M696" i="18"/>
  <c r="N696" i="18" s="1"/>
  <c r="M760" i="18"/>
  <c r="N760" i="18" s="1"/>
  <c r="M824" i="18"/>
  <c r="N824" i="18" s="1"/>
  <c r="M900" i="18"/>
  <c r="N900" i="18" s="1"/>
  <c r="M839" i="18"/>
  <c r="N839" i="18" s="1"/>
  <c r="M950" i="18"/>
  <c r="N950" i="18" s="1"/>
  <c r="M838" i="18"/>
  <c r="N838" i="18" s="1"/>
  <c r="M923" i="18"/>
  <c r="N923" i="18" s="1"/>
  <c r="M866" i="18"/>
  <c r="N866" i="18" s="1"/>
  <c r="M930" i="18"/>
  <c r="N930" i="18" s="1"/>
  <c r="M994" i="18"/>
  <c r="N994" i="18" s="1"/>
  <c r="M1058" i="18"/>
  <c r="N1058" i="18" s="1"/>
  <c r="M897" i="18"/>
  <c r="N897" i="18" s="1"/>
  <c r="M961" i="18"/>
  <c r="N961" i="18" s="1"/>
  <c r="M1025" i="18"/>
  <c r="N1025" i="18" s="1"/>
  <c r="M1115" i="18"/>
  <c r="N1115" i="18" s="1"/>
  <c r="M920" i="18"/>
  <c r="N920" i="18" s="1"/>
  <c r="M984" i="18"/>
  <c r="N984" i="18" s="1"/>
  <c r="M1048" i="18"/>
  <c r="N1048" i="18" s="1"/>
  <c r="M1399" i="18"/>
  <c r="N1399" i="18" s="1"/>
  <c r="M1212" i="18"/>
  <c r="N1212" i="18" s="1"/>
  <c r="M941" i="18"/>
  <c r="N941" i="18" s="1"/>
  <c r="M1005" i="18"/>
  <c r="N1005" i="18" s="1"/>
  <c r="M1069" i="18"/>
  <c r="N1069" i="18" s="1"/>
  <c r="M940" i="18"/>
  <c r="N940" i="18" s="1"/>
  <c r="M1004" i="18"/>
  <c r="N1004" i="18" s="1"/>
  <c r="M1068" i="18"/>
  <c r="N1068" i="18" s="1"/>
  <c r="M1098" i="18"/>
  <c r="N1098" i="18" s="1"/>
  <c r="M1188" i="18"/>
  <c r="N1188" i="18" s="1"/>
  <c r="M1112" i="18"/>
  <c r="N1112" i="18" s="1"/>
  <c r="M1184" i="18"/>
  <c r="N1184" i="18" s="1"/>
  <c r="M1168" i="18"/>
  <c r="N1168" i="18" s="1"/>
  <c r="M1138" i="18"/>
  <c r="N1138" i="18" s="1"/>
  <c r="M1241" i="18"/>
  <c r="N1241" i="18" s="1"/>
  <c r="M1291" i="18"/>
  <c r="N1291" i="18" s="1"/>
  <c r="M1371" i="18"/>
  <c r="N1371" i="18" s="1"/>
  <c r="M1203" i="18"/>
  <c r="N1203" i="18" s="1"/>
  <c r="M1483" i="18"/>
  <c r="N1483" i="18" s="1"/>
  <c r="M1137" i="18"/>
  <c r="N1137" i="18" s="1"/>
  <c r="M1201" i="18"/>
  <c r="N1201" i="18" s="1"/>
  <c r="M1259" i="18"/>
  <c r="N1259" i="18" s="1"/>
  <c r="M1498" i="18"/>
  <c r="N1498" i="18" s="1"/>
  <c r="M1119" i="18"/>
  <c r="N1119" i="18" s="1"/>
  <c r="M1183" i="18"/>
  <c r="N1183" i="18" s="1"/>
  <c r="M1240" i="18"/>
  <c r="N1240" i="18" s="1"/>
  <c r="M1086" i="18"/>
  <c r="N1086" i="18" s="1"/>
  <c r="M1150" i="18"/>
  <c r="N1150" i="18" s="1"/>
  <c r="M1214" i="18"/>
  <c r="N1214" i="18" s="1"/>
  <c r="M1424" i="18"/>
  <c r="N1424" i="18" s="1"/>
  <c r="M1141" i="18"/>
  <c r="N1141" i="18" s="1"/>
  <c r="M1205" i="18"/>
  <c r="N1205" i="18" s="1"/>
  <c r="M1272" i="18"/>
  <c r="N1272" i="18" s="1"/>
  <c r="M1234" i="18"/>
  <c r="N1234" i="18" s="1"/>
  <c r="M1298" i="18"/>
  <c r="N1298" i="18" s="1"/>
  <c r="M1359" i="18"/>
  <c r="N1359" i="18" s="1"/>
  <c r="M1481" i="18"/>
  <c r="N1481" i="18" s="1"/>
  <c r="M1626" i="18"/>
  <c r="N1626" i="18" s="1"/>
  <c r="M1329" i="18"/>
  <c r="N1329" i="18" s="1"/>
  <c r="M1404" i="18"/>
  <c r="N1404" i="18" s="1"/>
  <c r="M1288" i="18"/>
  <c r="N1288" i="18" s="1"/>
  <c r="M1351" i="18"/>
  <c r="N1351" i="18" s="1"/>
  <c r="M1444" i="18"/>
  <c r="N1444" i="18" s="1"/>
  <c r="M1531" i="18"/>
  <c r="N1531" i="18" s="1"/>
  <c r="M1239" i="18"/>
  <c r="N1239" i="18" s="1"/>
  <c r="M1303" i="18"/>
  <c r="N1303" i="18" s="1"/>
  <c r="M1376" i="18"/>
  <c r="N1376" i="18" s="1"/>
  <c r="M1556" i="18"/>
  <c r="N1556" i="18" s="1"/>
  <c r="M1246" i="18"/>
  <c r="N1246" i="18" s="1"/>
  <c r="M1310" i="18"/>
  <c r="N1310" i="18" s="1"/>
  <c r="M1382" i="18"/>
  <c r="N1382" i="18" s="1"/>
  <c r="M1501" i="18"/>
  <c r="N1501" i="18" s="1"/>
  <c r="M1269" i="18"/>
  <c r="N1269" i="18" s="1"/>
  <c r="M1333" i="18"/>
  <c r="N1333" i="18" s="1"/>
  <c r="M1411" i="18"/>
  <c r="N1411" i="18" s="1"/>
  <c r="M1829" i="18"/>
  <c r="N1829" i="18" s="1"/>
  <c r="M1461" i="18"/>
  <c r="N1461" i="18" s="1"/>
  <c r="M1520" i="18"/>
  <c r="N1520" i="18" s="1"/>
  <c r="M1584" i="18"/>
  <c r="N1584" i="18" s="1"/>
  <c r="M1592" i="18"/>
  <c r="N1592" i="18" s="1"/>
  <c r="M1668" i="18"/>
  <c r="N1668" i="18" s="1"/>
  <c r="M1658" i="18"/>
  <c r="N1658" i="18" s="1"/>
  <c r="M1362" i="18"/>
  <c r="N1362" i="18" s="1"/>
  <c r="M1426" i="18"/>
  <c r="N1426" i="18" s="1"/>
  <c r="M1490" i="18"/>
  <c r="N1490" i="18" s="1"/>
  <c r="M1608" i="18"/>
  <c r="N1608" i="18" s="1"/>
  <c r="M1361" i="18"/>
  <c r="N1361" i="18" s="1"/>
  <c r="M1425" i="18"/>
  <c r="N1425" i="18" s="1"/>
  <c r="M1484" i="18"/>
  <c r="N1484" i="18" s="1"/>
  <c r="M1564" i="18"/>
  <c r="N1564" i="18" s="1"/>
  <c r="M1644" i="18"/>
  <c r="N1644" i="18" s="1"/>
  <c r="M1456" i="18"/>
  <c r="N1456" i="18" s="1"/>
  <c r="M1521" i="18"/>
  <c r="N1521" i="18" s="1"/>
  <c r="M1630" i="18"/>
  <c r="N1630" i="18" s="1"/>
  <c r="M1603" i="18"/>
  <c r="N1603" i="18" s="1"/>
  <c r="M1674" i="18"/>
  <c r="N1674" i="18" s="1"/>
  <c r="M1789" i="18"/>
  <c r="N1789" i="18" s="1"/>
  <c r="M1527" i="18"/>
  <c r="N1527" i="18" s="1"/>
  <c r="M1591" i="18"/>
  <c r="N1591" i="18" s="1"/>
  <c r="M1693" i="18"/>
  <c r="N1693" i="18" s="1"/>
  <c r="M1844" i="18"/>
  <c r="N1844" i="18" s="1"/>
  <c r="M1573" i="18"/>
  <c r="N1573" i="18" s="1"/>
  <c r="M1637" i="18"/>
  <c r="N1637" i="18" s="1"/>
  <c r="M1709" i="18"/>
  <c r="N1709" i="18" s="1"/>
  <c r="M1779" i="18"/>
  <c r="N1779" i="18" s="1"/>
  <c r="M1714" i="18"/>
  <c r="N1714" i="18" s="1"/>
  <c r="M1963" i="18"/>
  <c r="N1963" i="18" s="1"/>
  <c r="M1771" i="18"/>
  <c r="N1771" i="18" s="1"/>
  <c r="M1662" i="18"/>
  <c r="N1662" i="18" s="1"/>
  <c r="M1726" i="18"/>
  <c r="N1726" i="18" s="1"/>
  <c r="M1790" i="18"/>
  <c r="N1790" i="18" s="1"/>
  <c r="M1861" i="18"/>
  <c r="N1861" i="18" s="1"/>
  <c r="M1708" i="18"/>
  <c r="N1708" i="18" s="1"/>
  <c r="M1772" i="18"/>
  <c r="N1772" i="18" s="1"/>
  <c r="M1838" i="18"/>
  <c r="N1838" i="18" s="1"/>
  <c r="M1795" i="18"/>
  <c r="N1795" i="18" s="1"/>
  <c r="M1863" i="18"/>
  <c r="N1863" i="18" s="1"/>
  <c r="M1794" i="18"/>
  <c r="N1794" i="18" s="1"/>
  <c r="M1856" i="18"/>
  <c r="N1856" i="18" s="1"/>
  <c r="M1681" i="18"/>
  <c r="N1681" i="18" s="1"/>
  <c r="M1745" i="18"/>
  <c r="N1745" i="18" s="1"/>
  <c r="M1807" i="18"/>
  <c r="N1807" i="18" s="1"/>
  <c r="M1869" i="18"/>
  <c r="N1869" i="18" s="1"/>
  <c r="M1744" i="18"/>
  <c r="N1744" i="18" s="1"/>
  <c r="M1806" i="18"/>
  <c r="N1806" i="18" s="1"/>
  <c r="M1947" i="18"/>
  <c r="N1947" i="18" s="1"/>
  <c r="M1916" i="18"/>
  <c r="N1916" i="18" s="1"/>
  <c r="M1817" i="18"/>
  <c r="N1817" i="18" s="1"/>
  <c r="M1899" i="18"/>
  <c r="N1899" i="18" s="1"/>
  <c r="M2010" i="18"/>
  <c r="N2010" i="18" s="1"/>
  <c r="M2047" i="18"/>
  <c r="N2047" i="18" s="1"/>
  <c r="M1977" i="18"/>
  <c r="N1977" i="18" s="1"/>
  <c r="M1871" i="18"/>
  <c r="N1871" i="18" s="1"/>
  <c r="M1935" i="18"/>
  <c r="N1935" i="18" s="1"/>
  <c r="M1989" i="18"/>
  <c r="N1989" i="18" s="1"/>
  <c r="M1877" i="18"/>
  <c r="N1877" i="18" s="1"/>
  <c r="M1941" i="18"/>
  <c r="N1941" i="18" s="1"/>
  <c r="M2009" i="18"/>
  <c r="N2009" i="18" s="1"/>
  <c r="M2108" i="18"/>
  <c r="N2108" i="18" s="1"/>
  <c r="M2102" i="18"/>
  <c r="N2102" i="18" s="1"/>
  <c r="M1882" i="18"/>
  <c r="N1882" i="18" s="1"/>
  <c r="M1946" i="18"/>
  <c r="N1946" i="18" s="1"/>
  <c r="M2087" i="18"/>
  <c r="N2087" i="18" s="1"/>
  <c r="M1990" i="18"/>
  <c r="N1990" i="18" s="1"/>
  <c r="M2079" i="18"/>
  <c r="N2079" i="18" s="1"/>
  <c r="M2039" i="18"/>
  <c r="N2039" i="18" s="1"/>
  <c r="M2004" i="18"/>
  <c r="N2004" i="18" s="1"/>
  <c r="M2090" i="18"/>
  <c r="N2090" i="18" s="1"/>
  <c r="M1997" i="18"/>
  <c r="N1997" i="18" s="1"/>
  <c r="M2055" i="18"/>
  <c r="N2055" i="18" s="1"/>
  <c r="M2000" i="18"/>
  <c r="N2000" i="18" s="1"/>
  <c r="M2067" i="18"/>
  <c r="N2067" i="18" s="1"/>
  <c r="M2121" i="18"/>
  <c r="N2121" i="18" s="1"/>
  <c r="M2127" i="18"/>
  <c r="N2127" i="18" s="1"/>
  <c r="M2061" i="18"/>
  <c r="N2061" i="18" s="1"/>
  <c r="M2130" i="18"/>
  <c r="N2130" i="18" s="1"/>
  <c r="M2117" i="18"/>
  <c r="N2117" i="18" s="1"/>
  <c r="M271" i="18"/>
  <c r="N271" i="18" s="1"/>
  <c r="M248" i="18"/>
  <c r="N248" i="18" s="1"/>
  <c r="M133" i="18"/>
  <c r="N133" i="18" s="1"/>
  <c r="M69" i="18"/>
  <c r="N69" i="18" s="1"/>
  <c r="M281" i="18"/>
  <c r="N281" i="18" s="1"/>
  <c r="M174" i="18"/>
  <c r="N174" i="18" s="1"/>
  <c r="M110" i="18"/>
  <c r="N110" i="18" s="1"/>
  <c r="M78" i="18"/>
  <c r="N78" i="18" s="1"/>
  <c r="M203" i="18"/>
  <c r="N203" i="18" s="1"/>
  <c r="M79" i="18"/>
  <c r="N79" i="18" s="1"/>
  <c r="M15" i="18"/>
  <c r="N15" i="18" s="1"/>
  <c r="N54" i="2"/>
  <c r="O54" i="2" s="1"/>
  <c r="K15" i="18"/>
  <c r="K207" i="18"/>
  <c r="K131" i="18"/>
  <c r="K71" i="18"/>
  <c r="G70" i="2"/>
  <c r="N64" i="2"/>
  <c r="O64" i="2" s="1"/>
  <c r="N52" i="2"/>
  <c r="O52" i="2" s="1"/>
  <c r="F13" i="10"/>
  <c r="I13" i="10" s="1"/>
  <c r="K145" i="18"/>
  <c r="M145" i="18" s="1"/>
  <c r="N145" i="18" s="1"/>
  <c r="K81" i="18"/>
  <c r="M81" i="18" s="1"/>
  <c r="N81" i="18" s="1"/>
  <c r="K17" i="18"/>
  <c r="M17" i="18" s="1"/>
  <c r="N17" i="18" s="1"/>
  <c r="N59" i="2"/>
  <c r="O59" i="2" s="1"/>
  <c r="K200" i="18"/>
  <c r="K156" i="18"/>
  <c r="M156" i="18" s="1"/>
  <c r="N156" i="18" s="1"/>
  <c r="K124" i="18"/>
  <c r="K92" i="18"/>
  <c r="M92" i="18" s="1"/>
  <c r="N92" i="18" s="1"/>
  <c r="K60" i="18"/>
  <c r="K28" i="18"/>
  <c r="N61" i="2"/>
  <c r="O61" i="2" s="1"/>
  <c r="C31" i="12"/>
  <c r="D32" i="12"/>
  <c r="D28" i="12"/>
  <c r="D33" i="12"/>
  <c r="D29" i="12"/>
  <c r="D34" i="12"/>
  <c r="D30" i="12"/>
  <c r="D26" i="12"/>
  <c r="D22" i="12"/>
  <c r="D31" i="12"/>
  <c r="D27" i="12"/>
  <c r="D23" i="12"/>
  <c r="D11" i="12"/>
  <c r="D20" i="12"/>
  <c r="D17" i="12"/>
  <c r="D14" i="12"/>
  <c r="D25" i="12"/>
  <c r="D15" i="12"/>
  <c r="D12" i="12"/>
  <c r="D9" i="12"/>
  <c r="D24" i="12"/>
  <c r="D18" i="12"/>
  <c r="D16" i="12"/>
  <c r="D19" i="12"/>
  <c r="D13" i="12"/>
  <c r="D21" i="12"/>
  <c r="D10" i="12"/>
  <c r="M120" i="18"/>
  <c r="N120" i="18" s="1"/>
  <c r="M56" i="18"/>
  <c r="N56" i="18" s="1"/>
  <c r="M280" i="18"/>
  <c r="N280" i="18" s="1"/>
  <c r="M170" i="18"/>
  <c r="N170" i="18" s="1"/>
  <c r="M106" i="18"/>
  <c r="N106" i="18" s="1"/>
  <c r="M74" i="18"/>
  <c r="N74" i="18" s="1"/>
  <c r="M139" i="18"/>
  <c r="N139" i="18" s="1"/>
  <c r="M75" i="18"/>
  <c r="N75" i="18" s="1"/>
  <c r="M188" i="18"/>
  <c r="N188" i="18" s="1"/>
  <c r="M252" i="18"/>
  <c r="N252" i="18" s="1"/>
  <c r="M313" i="18"/>
  <c r="N313" i="18" s="1"/>
  <c r="M377" i="18"/>
  <c r="N377" i="18" s="1"/>
  <c r="M520" i="18"/>
  <c r="N520" i="18" s="1"/>
  <c r="M267" i="18"/>
  <c r="N267" i="18" s="1"/>
  <c r="M343" i="18"/>
  <c r="N343" i="18" s="1"/>
  <c r="M407" i="18"/>
  <c r="N407" i="18" s="1"/>
  <c r="M217" i="18"/>
  <c r="N217" i="18" s="1"/>
  <c r="M415" i="18"/>
  <c r="N415" i="18" s="1"/>
  <c r="M337" i="18"/>
  <c r="N337" i="18" s="1"/>
  <c r="M401" i="18"/>
  <c r="N401" i="18" s="1"/>
  <c r="M307" i="18"/>
  <c r="N307" i="18" s="1"/>
  <c r="M371" i="18"/>
  <c r="N371" i="18" s="1"/>
  <c r="M687" i="18"/>
  <c r="N687" i="18" s="1"/>
  <c r="M510" i="18"/>
  <c r="N510" i="18" s="1"/>
  <c r="M197" i="18"/>
  <c r="N197" i="18" s="1"/>
  <c r="M261" i="18"/>
  <c r="N261" i="18" s="1"/>
  <c r="M302" i="18"/>
  <c r="N302" i="18" s="1"/>
  <c r="M366" i="18"/>
  <c r="N366" i="18" s="1"/>
  <c r="M430" i="18"/>
  <c r="N430" i="18" s="1"/>
  <c r="M500" i="18"/>
  <c r="N500" i="18" s="1"/>
  <c r="M643" i="18"/>
  <c r="N643" i="18" s="1"/>
  <c r="M748" i="18"/>
  <c r="N748" i="18" s="1"/>
  <c r="M813" i="18"/>
  <c r="N813" i="18" s="1"/>
  <c r="M357" i="18"/>
  <c r="N357" i="18" s="1"/>
  <c r="M421" i="18"/>
  <c r="N421" i="18" s="1"/>
  <c r="M479" i="18"/>
  <c r="N479" i="18" s="1"/>
  <c r="M558" i="18"/>
  <c r="N558" i="18" s="1"/>
  <c r="M632" i="18"/>
  <c r="N632" i="18" s="1"/>
  <c r="M723" i="18"/>
  <c r="N723" i="18" s="1"/>
  <c r="M799" i="18"/>
  <c r="N799" i="18" s="1"/>
  <c r="M276" i="18"/>
  <c r="N276" i="18" s="1"/>
  <c r="M340" i="18"/>
  <c r="N340" i="18" s="1"/>
  <c r="M404" i="18"/>
  <c r="N404" i="18" s="1"/>
  <c r="M548" i="18"/>
  <c r="N548" i="18" s="1"/>
  <c r="M493" i="18"/>
  <c r="N493" i="18" s="1"/>
  <c r="M572" i="18"/>
  <c r="N572" i="18" s="1"/>
  <c r="M641" i="18"/>
  <c r="N641" i="18" s="1"/>
  <c r="M739" i="18"/>
  <c r="N739" i="18" s="1"/>
  <c r="M442" i="18"/>
  <c r="N442" i="18" s="1"/>
  <c r="M512" i="18"/>
  <c r="N512" i="18" s="1"/>
  <c r="M581" i="18"/>
  <c r="N581" i="18" s="1"/>
  <c r="M663" i="18"/>
  <c r="N663" i="18" s="1"/>
  <c r="M757" i="18"/>
  <c r="N757" i="18" s="1"/>
  <c r="M821" i="18"/>
  <c r="N821" i="18" s="1"/>
  <c r="M441" i="18"/>
  <c r="N441" i="18" s="1"/>
  <c r="M507" i="18"/>
  <c r="N507" i="18" s="1"/>
  <c r="M575" i="18"/>
  <c r="N575" i="18" s="1"/>
  <c r="M654" i="18"/>
  <c r="N654" i="18" s="1"/>
  <c r="M755" i="18"/>
  <c r="N755" i="18" s="1"/>
  <c r="M819" i="18"/>
  <c r="N819" i="18" s="1"/>
  <c r="M320" i="18"/>
  <c r="N320" i="18" s="1"/>
  <c r="M384" i="18"/>
  <c r="N384" i="18" s="1"/>
  <c r="M448" i="18"/>
  <c r="N448" i="18" s="1"/>
  <c r="M521" i="18"/>
  <c r="N521" i="18" s="1"/>
  <c r="M595" i="18"/>
  <c r="N595" i="18" s="1"/>
  <c r="M668" i="18"/>
  <c r="N668" i="18" s="1"/>
  <c r="M837" i="18"/>
  <c r="N837" i="18" s="1"/>
  <c r="M903" i="18"/>
  <c r="N903" i="18" s="1"/>
  <c r="M1067" i="18"/>
  <c r="N1067" i="18" s="1"/>
  <c r="M804" i="18"/>
  <c r="N804" i="18" s="1"/>
  <c r="M873" i="18"/>
  <c r="N873" i="18" s="1"/>
  <c r="M1035" i="18"/>
  <c r="N1035" i="18" s="1"/>
  <c r="M514" i="18"/>
  <c r="N514" i="18" s="1"/>
  <c r="M578" i="18"/>
  <c r="N578" i="18" s="1"/>
  <c r="M642" i="18"/>
  <c r="N642" i="18" s="1"/>
  <c r="M706" i="18"/>
  <c r="N706" i="18" s="1"/>
  <c r="M770" i="18"/>
  <c r="N770" i="18" s="1"/>
  <c r="M834" i="18"/>
  <c r="N834" i="18" s="1"/>
  <c r="M910" i="18"/>
  <c r="N910" i="18" s="1"/>
  <c r="M1216" i="18"/>
  <c r="N1216" i="18" s="1"/>
  <c r="M713" i="18"/>
  <c r="N713" i="18" s="1"/>
  <c r="M777" i="18"/>
  <c r="N777" i="18" s="1"/>
  <c r="M841" i="18"/>
  <c r="N841" i="18" s="1"/>
  <c r="M902" i="18"/>
  <c r="N902" i="18" s="1"/>
  <c r="M1089" i="18"/>
  <c r="N1089" i="18" s="1"/>
  <c r="M704" i="18"/>
  <c r="N704" i="18" s="1"/>
  <c r="M768" i="18"/>
  <c r="N768" i="18" s="1"/>
  <c r="M832" i="18"/>
  <c r="N832" i="18" s="1"/>
  <c r="M927" i="18"/>
  <c r="N927" i="18" s="1"/>
  <c r="M847" i="18"/>
  <c r="N847" i="18" s="1"/>
  <c r="M983" i="18"/>
  <c r="N983" i="18" s="1"/>
  <c r="M846" i="18"/>
  <c r="N846" i="18" s="1"/>
  <c r="M942" i="18"/>
  <c r="N942" i="18" s="1"/>
  <c r="M874" i="18"/>
  <c r="N874" i="18" s="1"/>
  <c r="M938" i="18"/>
  <c r="N938" i="18" s="1"/>
  <c r="M1002" i="18"/>
  <c r="N1002" i="18" s="1"/>
  <c r="M1066" i="18"/>
  <c r="N1066" i="18" s="1"/>
  <c r="M905" i="18"/>
  <c r="N905" i="18" s="1"/>
  <c r="M969" i="18"/>
  <c r="N969" i="18" s="1"/>
  <c r="M1033" i="18"/>
  <c r="N1033" i="18" s="1"/>
  <c r="M1122" i="18"/>
  <c r="N1122" i="18" s="1"/>
  <c r="M928" i="18"/>
  <c r="N928" i="18" s="1"/>
  <c r="M992" i="18"/>
  <c r="N992" i="18" s="1"/>
  <c r="C22" i="12" s="1"/>
  <c r="E22" i="12" s="1"/>
  <c r="M1056" i="18"/>
  <c r="N1056" i="18" s="1"/>
  <c r="M1054" i="18"/>
  <c r="N1054" i="18" s="1"/>
  <c r="M1544" i="18"/>
  <c r="N1544" i="18" s="1"/>
  <c r="M949" i="18"/>
  <c r="N949" i="18" s="1"/>
  <c r="M1013" i="18"/>
  <c r="N1013" i="18" s="1"/>
  <c r="M1079" i="18"/>
  <c r="N1079" i="18" s="1"/>
  <c r="M948" i="18"/>
  <c r="N948" i="18" s="1"/>
  <c r="M1012" i="18"/>
  <c r="N1012" i="18" s="1"/>
  <c r="M1073" i="18"/>
  <c r="N1073" i="18" s="1"/>
  <c r="M1107" i="18"/>
  <c r="N1107" i="18" s="1"/>
  <c r="M1192" i="18"/>
  <c r="N1192" i="18" s="1"/>
  <c r="M1116" i="18"/>
  <c r="N1116" i="18" s="1"/>
  <c r="C26" i="12" s="1"/>
  <c r="E26" i="12" s="1"/>
  <c r="M1260" i="18"/>
  <c r="N1260" i="18" s="1"/>
  <c r="M1226" i="18"/>
  <c r="N1226" i="18" s="1"/>
  <c r="M1147" i="18"/>
  <c r="N1147" i="18" s="1"/>
  <c r="M1251" i="18"/>
  <c r="N1251" i="18" s="1"/>
  <c r="M1364" i="18"/>
  <c r="N1364" i="18" s="1"/>
  <c r="M1459" i="18"/>
  <c r="N1459" i="18" s="1"/>
  <c r="M1211" i="18"/>
  <c r="N1211" i="18" s="1"/>
  <c r="M1757" i="18"/>
  <c r="N1757" i="18" s="1"/>
  <c r="M1145" i="18"/>
  <c r="N1145" i="18" s="1"/>
  <c r="M1209" i="18"/>
  <c r="N1209" i="18" s="1"/>
  <c r="M1264" i="18"/>
  <c r="N1264" i="18" s="1"/>
  <c r="M1534" i="18"/>
  <c r="N1534" i="18" s="1"/>
  <c r="M1127" i="18"/>
  <c r="N1127" i="18" s="1"/>
  <c r="M1191" i="18"/>
  <c r="N1191" i="18" s="1"/>
  <c r="M1292" i="18"/>
  <c r="N1292" i="18" s="1"/>
  <c r="M1094" i="18"/>
  <c r="N1094" i="18" s="1"/>
  <c r="M1158" i="18"/>
  <c r="N1158" i="18" s="1"/>
  <c r="M1222" i="18"/>
  <c r="N1222" i="18" s="1"/>
  <c r="M1563" i="18"/>
  <c r="N1563" i="18" s="1"/>
  <c r="M1149" i="18"/>
  <c r="N1149" i="18" s="1"/>
  <c r="M1213" i="18"/>
  <c r="N1213" i="18" s="1"/>
  <c r="M1281" i="18"/>
  <c r="N1281" i="18" s="1"/>
  <c r="M1242" i="18"/>
  <c r="N1242" i="18" s="1"/>
  <c r="M1306" i="18"/>
  <c r="N1306" i="18" s="1"/>
  <c r="M1366" i="18"/>
  <c r="N1366" i="18" s="1"/>
  <c r="M1491" i="18"/>
  <c r="N1491" i="18" s="1"/>
  <c r="M1640" i="18"/>
  <c r="N1640" i="18" s="1"/>
  <c r="M1337" i="18"/>
  <c r="N1337" i="18" s="1"/>
  <c r="M1423" i="18"/>
  <c r="N1423" i="18" s="1"/>
  <c r="M1296" i="18"/>
  <c r="N1296" i="18" s="1"/>
  <c r="M1358" i="18"/>
  <c r="N1358" i="18" s="1"/>
  <c r="M1446" i="18"/>
  <c r="N1446" i="18" s="1"/>
  <c r="M1545" i="18"/>
  <c r="N1545" i="18" s="1"/>
  <c r="M1247" i="18"/>
  <c r="N1247" i="18" s="1"/>
  <c r="M1311" i="18"/>
  <c r="N1311" i="18" s="1"/>
  <c r="M1387" i="18"/>
  <c r="N1387" i="18" s="1"/>
  <c r="M1576" i="18"/>
  <c r="N1576" i="18" s="1"/>
  <c r="M1254" i="18"/>
  <c r="N1254" i="18" s="1"/>
  <c r="M1318" i="18"/>
  <c r="N1318" i="18" s="1"/>
  <c r="M1400" i="18"/>
  <c r="N1400" i="18" s="1"/>
  <c r="M1507" i="18"/>
  <c r="N1507" i="18" s="1"/>
  <c r="M1277" i="18"/>
  <c r="N1277" i="18" s="1"/>
  <c r="M1341" i="18"/>
  <c r="N1341" i="18" s="1"/>
  <c r="M1430" i="18"/>
  <c r="N1430" i="18" s="1"/>
  <c r="M1405" i="18"/>
  <c r="N1405" i="18" s="1"/>
  <c r="M1469" i="18"/>
  <c r="N1469" i="18" s="1"/>
  <c r="M1523" i="18"/>
  <c r="N1523" i="18" s="1"/>
  <c r="M1590" i="18"/>
  <c r="N1590" i="18" s="1"/>
  <c r="M1598" i="18"/>
  <c r="N1598" i="18" s="1"/>
  <c r="M1698" i="18"/>
  <c r="N1698" i="18" s="1"/>
  <c r="M1664" i="18"/>
  <c r="N1664" i="18" s="1"/>
  <c r="M1370" i="18"/>
  <c r="N1370" i="18" s="1"/>
  <c r="M1434" i="18"/>
  <c r="N1434" i="18" s="1"/>
  <c r="M1505" i="18"/>
  <c r="N1505" i="18" s="1"/>
  <c r="M1614" i="18"/>
  <c r="N1614" i="18" s="1"/>
  <c r="M1369" i="18"/>
  <c r="N1369" i="18" s="1"/>
  <c r="M1433" i="18"/>
  <c r="N1433" i="18" s="1"/>
  <c r="M1499" i="18"/>
  <c r="N1499" i="18" s="1"/>
  <c r="M1568" i="18"/>
  <c r="N1568" i="18" s="1"/>
  <c r="M1653" i="18"/>
  <c r="N1653" i="18" s="1"/>
  <c r="M1464" i="18"/>
  <c r="N1464" i="18" s="1"/>
  <c r="M1550" i="18"/>
  <c r="N1550" i="18" s="1"/>
  <c r="M1655" i="18"/>
  <c r="N1655" i="18" s="1"/>
  <c r="M1611" i="18"/>
  <c r="N1611" i="18" s="1"/>
  <c r="M1685" i="18"/>
  <c r="N1685" i="18" s="1"/>
  <c r="M1868" i="18"/>
  <c r="N1868" i="18" s="1"/>
  <c r="M1535" i="18"/>
  <c r="N1535" i="18" s="1"/>
  <c r="M1599" i="18"/>
  <c r="N1599" i="18" s="1"/>
  <c r="M1711" i="18"/>
  <c r="N1711" i="18" s="1"/>
  <c r="M1517" i="18"/>
  <c r="N1517" i="18" s="1"/>
  <c r="M1581" i="18"/>
  <c r="N1581" i="18" s="1"/>
  <c r="M1661" i="18"/>
  <c r="N1661" i="18" s="1"/>
  <c r="M1720" i="18"/>
  <c r="N1720" i="18" s="1"/>
  <c r="M1786" i="18"/>
  <c r="N1786" i="18" s="1"/>
  <c r="M1717" i="18"/>
  <c r="N1717" i="18" s="1"/>
  <c r="M1873" i="18"/>
  <c r="N1873" i="18" s="1"/>
  <c r="M1778" i="18"/>
  <c r="N1778" i="18" s="1"/>
  <c r="M1670" i="18"/>
  <c r="N1670" i="18" s="1"/>
  <c r="M1734" i="18"/>
  <c r="N1734" i="18" s="1"/>
  <c r="M1798" i="18"/>
  <c r="N1798" i="18" s="1"/>
  <c r="M1883" i="18"/>
  <c r="N1883" i="18" s="1"/>
  <c r="M1716" i="18"/>
  <c r="N1716" i="18" s="1"/>
  <c r="M1780" i="18"/>
  <c r="N1780" i="18" s="1"/>
  <c r="M1853" i="18"/>
  <c r="N1853" i="18" s="1"/>
  <c r="M1803" i="18"/>
  <c r="N1803" i="18" s="1"/>
  <c r="M1870" i="18"/>
  <c r="N1870" i="18" s="1"/>
  <c r="M1802" i="18"/>
  <c r="N1802" i="18" s="1"/>
  <c r="M1867" i="18"/>
  <c r="N1867" i="18" s="1"/>
  <c r="M1689" i="18"/>
  <c r="N1689" i="18" s="1"/>
  <c r="M1753" i="18"/>
  <c r="N1753" i="18" s="1"/>
  <c r="M1812" i="18"/>
  <c r="N1812" i="18" s="1"/>
  <c r="M1872" i="18"/>
  <c r="N1872" i="18" s="1"/>
  <c r="M1752" i="18"/>
  <c r="N1752" i="18" s="1"/>
  <c r="M1821" i="18"/>
  <c r="N1821" i="18" s="1"/>
  <c r="M1972" i="18"/>
  <c r="N1972" i="18" s="1"/>
  <c r="M1942" i="18"/>
  <c r="N1942" i="18" s="1"/>
  <c r="M1825" i="18"/>
  <c r="N1825" i="18" s="1"/>
  <c r="M1902" i="18"/>
  <c r="N1902" i="18" s="1"/>
  <c r="M2103" i="18"/>
  <c r="N2103" i="18" s="1"/>
  <c r="M1884" i="18"/>
  <c r="N1884" i="18" s="1"/>
  <c r="M1881" i="18"/>
  <c r="N1881" i="18" s="1"/>
  <c r="M1879" i="18"/>
  <c r="N1879" i="18" s="1"/>
  <c r="M1943" i="18"/>
  <c r="N1943" i="18" s="1"/>
  <c r="M1995" i="18"/>
  <c r="N1995" i="18" s="1"/>
  <c r="M1885" i="18"/>
  <c r="N1885" i="18" s="1"/>
  <c r="M1949" i="18"/>
  <c r="N1949" i="18" s="1"/>
  <c r="M2021" i="18"/>
  <c r="N2021" i="18" s="1"/>
  <c r="M2124" i="18"/>
  <c r="N2124" i="18" s="1"/>
  <c r="M2113" i="18"/>
  <c r="N2113" i="18" s="1"/>
  <c r="M1890" i="18"/>
  <c r="N1890" i="18" s="1"/>
  <c r="M1954" i="18"/>
  <c r="N1954" i="18" s="1"/>
  <c r="M1937" i="18"/>
  <c r="N1937" i="18" s="1"/>
  <c r="M1998" i="18"/>
  <c r="N1998" i="18" s="1"/>
  <c r="M1984" i="18"/>
  <c r="N1984" i="18" s="1"/>
  <c r="M2046" i="18"/>
  <c r="N2046" i="18" s="1"/>
  <c r="M2014" i="18"/>
  <c r="N2014" i="18" s="1"/>
  <c r="M2099" i="18"/>
  <c r="N2099" i="18" s="1"/>
  <c r="M2012" i="18"/>
  <c r="N2012" i="18" s="1"/>
  <c r="M2073" i="18"/>
  <c r="N2073" i="18" s="1"/>
  <c r="M2008" i="18"/>
  <c r="N2008" i="18" s="1"/>
  <c r="M2072" i="18"/>
  <c r="N2072" i="18" s="1"/>
  <c r="M2139" i="18"/>
  <c r="N2139" i="18" s="1"/>
  <c r="M2132" i="18"/>
  <c r="N2132" i="18" s="1"/>
  <c r="M2069" i="18"/>
  <c r="N2069" i="18" s="1"/>
  <c r="M2135" i="18"/>
  <c r="N2135" i="18" s="1"/>
  <c r="M2125" i="18"/>
  <c r="N2125" i="18" s="1"/>
  <c r="M172" i="18"/>
  <c r="N172" i="18" s="1"/>
  <c r="M108" i="18"/>
  <c r="N108" i="18" s="1"/>
  <c r="M44" i="18"/>
  <c r="N44" i="18" s="1"/>
  <c r="M173" i="18"/>
  <c r="N173" i="18" s="1"/>
  <c r="K150" i="18"/>
  <c r="M150" i="18" s="1"/>
  <c r="N150" i="18" s="1"/>
  <c r="M109" i="18"/>
  <c r="N109" i="18" s="1"/>
  <c r="K86" i="18"/>
  <c r="M86" i="18" s="1"/>
  <c r="N86" i="18" s="1"/>
  <c r="M45" i="18"/>
  <c r="N45" i="18" s="1"/>
  <c r="K22" i="18"/>
  <c r="M22" i="18" s="1"/>
  <c r="N22" i="18" s="1"/>
  <c r="K277" i="18"/>
  <c r="M277" i="18" s="1"/>
  <c r="N277" i="18" s="1"/>
  <c r="M199" i="18"/>
  <c r="N199" i="18" s="1"/>
  <c r="K127" i="18"/>
  <c r="M70" i="18"/>
  <c r="N70" i="18" s="1"/>
  <c r="M14" i="18"/>
  <c r="N14" i="18" s="1"/>
  <c r="M273" i="18"/>
  <c r="N273" i="18" s="1"/>
  <c r="M226" i="18"/>
  <c r="N226" i="18" s="1"/>
  <c r="M71" i="18"/>
  <c r="N71" i="18" s="1"/>
  <c r="K194" i="18"/>
  <c r="H51" i="2"/>
  <c r="E16" i="6" s="1"/>
  <c r="F22" i="10"/>
  <c r="I22" i="10" s="1"/>
  <c r="K191" i="18"/>
  <c r="K123" i="18"/>
  <c r="K55" i="18"/>
  <c r="H61" i="2"/>
  <c r="E26" i="6" s="1"/>
  <c r="H30" i="2"/>
  <c r="C30" i="6" s="1"/>
  <c r="J9" i="10"/>
  <c r="K137" i="18"/>
  <c r="M137" i="18" s="1"/>
  <c r="N137" i="18" s="1"/>
  <c r="K73" i="18"/>
  <c r="M73" i="18" s="1"/>
  <c r="N73" i="18" s="1"/>
  <c r="F33" i="10"/>
  <c r="I33" i="10" s="1"/>
  <c r="K188" i="18"/>
  <c r="K152" i="18"/>
  <c r="K120" i="18"/>
  <c r="K88" i="18"/>
  <c r="K56" i="18"/>
  <c r="K24" i="18"/>
  <c r="K63" i="18"/>
  <c r="M63" i="18" s="1"/>
  <c r="N63" i="18" s="1"/>
  <c r="H17" i="2"/>
  <c r="C17" i="6" s="1"/>
  <c r="G33" i="10"/>
  <c r="J33" i="10" s="1"/>
  <c r="M128" i="18"/>
  <c r="N128" i="18" s="1"/>
  <c r="M247" i="18"/>
  <c r="N247" i="18" s="1"/>
  <c r="M224" i="18"/>
  <c r="N224" i="18" s="1"/>
  <c r="M200" i="18"/>
  <c r="N200" i="18" s="1"/>
  <c r="M193" i="18"/>
  <c r="N193" i="18" s="1"/>
  <c r="M162" i="18"/>
  <c r="N162" i="18" s="1"/>
  <c r="M98" i="18"/>
  <c r="N98" i="18" s="1"/>
  <c r="M50" i="18"/>
  <c r="N50" i="18" s="1"/>
  <c r="M187" i="18"/>
  <c r="N187" i="18" s="1"/>
  <c r="M131" i="18"/>
  <c r="N131" i="18" s="1"/>
  <c r="M67" i="18"/>
  <c r="N67" i="18" s="1"/>
  <c r="M322" i="18"/>
  <c r="N322" i="18" s="1"/>
  <c r="M386" i="18"/>
  <c r="N386" i="18" s="1"/>
  <c r="M589" i="18"/>
  <c r="N589" i="18" s="1"/>
  <c r="M275" i="18"/>
  <c r="N275" i="18" s="1"/>
  <c r="M347" i="18"/>
  <c r="N347" i="18" s="1"/>
  <c r="M439" i="18"/>
  <c r="N439" i="18" s="1"/>
  <c r="M447" i="18"/>
  <c r="N447" i="18" s="1"/>
  <c r="M346" i="18"/>
  <c r="N346" i="18" s="1"/>
  <c r="M435" i="18"/>
  <c r="N435" i="18" s="1"/>
  <c r="M319" i="18"/>
  <c r="N319" i="18" s="1"/>
  <c r="M383" i="18"/>
  <c r="N383" i="18" s="1"/>
  <c r="M707" i="18"/>
  <c r="N707" i="18" s="1"/>
  <c r="M604" i="18"/>
  <c r="N604" i="18" s="1"/>
  <c r="M310" i="18"/>
  <c r="N310" i="18" s="1"/>
  <c r="M374" i="18"/>
  <c r="N374" i="18" s="1"/>
  <c r="M438" i="18"/>
  <c r="N438" i="18" s="1"/>
  <c r="M505" i="18"/>
  <c r="N505" i="18" s="1"/>
  <c r="M579" i="18"/>
  <c r="N579" i="18" s="1"/>
  <c r="M758" i="18"/>
  <c r="N758" i="18" s="1"/>
  <c r="M822" i="18"/>
  <c r="N822" i="18" s="1"/>
  <c r="M365" i="18"/>
  <c r="N365" i="18" s="1"/>
  <c r="M429" i="18"/>
  <c r="N429" i="18" s="1"/>
  <c r="M494" i="18"/>
  <c r="N494" i="18" s="1"/>
  <c r="M568" i="18"/>
  <c r="N568" i="18" s="1"/>
  <c r="M637" i="18"/>
  <c r="N637" i="18" s="1"/>
  <c r="C14" i="12" s="1"/>
  <c r="E14" i="12" s="1"/>
  <c r="M725" i="18"/>
  <c r="N725" i="18" s="1"/>
  <c r="M811" i="18"/>
  <c r="N811" i="18" s="1"/>
  <c r="M348" i="18"/>
  <c r="N348" i="18" s="1"/>
  <c r="M412" i="18"/>
  <c r="N412" i="18" s="1"/>
  <c r="M484" i="18"/>
  <c r="N484" i="18" s="1"/>
  <c r="M553" i="18"/>
  <c r="N553" i="18" s="1"/>
  <c r="M627" i="18"/>
  <c r="N627" i="18" s="1"/>
  <c r="M731" i="18"/>
  <c r="N731" i="18" s="1"/>
  <c r="M508" i="18"/>
  <c r="N508" i="18" s="1"/>
  <c r="C11" i="12" s="1"/>
  <c r="E11" i="12" s="1"/>
  <c r="M577" i="18"/>
  <c r="N577" i="18" s="1"/>
  <c r="M651" i="18"/>
  <c r="N651" i="18" s="1"/>
  <c r="M741" i="18"/>
  <c r="N741" i="18" s="1"/>
  <c r="M450" i="18"/>
  <c r="N450" i="18" s="1"/>
  <c r="M517" i="18"/>
  <c r="N517" i="18" s="1"/>
  <c r="M596" i="18"/>
  <c r="N596" i="18" s="1"/>
  <c r="M683" i="18"/>
  <c r="N683" i="18" s="1"/>
  <c r="M766" i="18"/>
  <c r="N766" i="18" s="1"/>
  <c r="M830" i="18"/>
  <c r="N830" i="18" s="1"/>
  <c r="M449" i="18"/>
  <c r="N449" i="18" s="1"/>
  <c r="M511" i="18"/>
  <c r="N511" i="18" s="1"/>
  <c r="M590" i="18"/>
  <c r="N590" i="18" s="1"/>
  <c r="M660" i="18"/>
  <c r="N660" i="18" s="1"/>
  <c r="M759" i="18"/>
  <c r="N759" i="18" s="1"/>
  <c r="M823" i="18"/>
  <c r="N823" i="18" s="1"/>
  <c r="M328" i="18"/>
  <c r="N328" i="18" s="1"/>
  <c r="M392" i="18"/>
  <c r="N392" i="18" s="1"/>
  <c r="M456" i="18"/>
  <c r="N456" i="18" s="1"/>
  <c r="M531" i="18"/>
  <c r="N531" i="18" s="1"/>
  <c r="M599" i="18"/>
  <c r="N599" i="18" s="1"/>
  <c r="M679" i="18"/>
  <c r="N679" i="18" s="1"/>
  <c r="M845" i="18"/>
  <c r="N845" i="18" s="1"/>
  <c r="M915" i="18"/>
  <c r="N915" i="18" s="1"/>
  <c r="M1080" i="18"/>
  <c r="N1080" i="18" s="1"/>
  <c r="M812" i="18"/>
  <c r="N812" i="18" s="1"/>
  <c r="M899" i="18"/>
  <c r="N899" i="18" s="1"/>
  <c r="M1055" i="18"/>
  <c r="N1055" i="18" s="1"/>
  <c r="M522" i="18"/>
  <c r="N522" i="18" s="1"/>
  <c r="M586" i="18"/>
  <c r="N586" i="18" s="1"/>
  <c r="M650" i="18"/>
  <c r="N650" i="18" s="1"/>
  <c r="M714" i="18"/>
  <c r="N714" i="18" s="1"/>
  <c r="M778" i="18"/>
  <c r="N778" i="18" s="1"/>
  <c r="M842" i="18"/>
  <c r="N842" i="18" s="1"/>
  <c r="M943" i="18"/>
  <c r="N943" i="18" s="1"/>
  <c r="M657" i="18"/>
  <c r="N657" i="18" s="1"/>
  <c r="M721" i="18"/>
  <c r="N721" i="18" s="1"/>
  <c r="M785" i="18"/>
  <c r="N785" i="18" s="1"/>
  <c r="M849" i="18"/>
  <c r="N849" i="18" s="1"/>
  <c r="M935" i="18"/>
  <c r="N935" i="18" s="1"/>
  <c r="M1176" i="18"/>
  <c r="N1176" i="18" s="1"/>
  <c r="M712" i="18"/>
  <c r="N712" i="18" s="1"/>
  <c r="M776" i="18"/>
  <c r="N776" i="18" s="1"/>
  <c r="M840" i="18"/>
  <c r="N840" i="18" s="1"/>
  <c r="M939" i="18"/>
  <c r="N939" i="18" s="1"/>
  <c r="M860" i="18"/>
  <c r="N860" i="18" s="1"/>
  <c r="M995" i="18"/>
  <c r="N995" i="18" s="1"/>
  <c r="M854" i="18"/>
  <c r="N854" i="18" s="1"/>
  <c r="M975" i="18"/>
  <c r="N975" i="18" s="1"/>
  <c r="M882" i="18"/>
  <c r="N882" i="18" s="1"/>
  <c r="M946" i="18"/>
  <c r="N946" i="18" s="1"/>
  <c r="M1010" i="18"/>
  <c r="N1010" i="18" s="1"/>
  <c r="M1072" i="18"/>
  <c r="N1072" i="18" s="1"/>
  <c r="M913" i="18"/>
  <c r="N913" i="18" s="1"/>
  <c r="M977" i="18"/>
  <c r="N977" i="18" s="1"/>
  <c r="M1041" i="18"/>
  <c r="N1041" i="18" s="1"/>
  <c r="C25" i="12" s="1"/>
  <c r="E25" i="12" s="1"/>
  <c r="M1152" i="18"/>
  <c r="N1152" i="18" s="1"/>
  <c r="M936" i="18"/>
  <c r="N936" i="18" s="1"/>
  <c r="M1000" i="18"/>
  <c r="N1000" i="18" s="1"/>
  <c r="M1064" i="18"/>
  <c r="N1064" i="18" s="1"/>
  <c r="M1062" i="18"/>
  <c r="N1062" i="18" s="1"/>
  <c r="M1826" i="18"/>
  <c r="N1826" i="18" s="1"/>
  <c r="M957" i="18"/>
  <c r="N957" i="18" s="1"/>
  <c r="M1021" i="18"/>
  <c r="N1021" i="18" s="1"/>
  <c r="M1083" i="18"/>
  <c r="N1083" i="18" s="1"/>
  <c r="M956" i="18"/>
  <c r="N956" i="18" s="1"/>
  <c r="M1020" i="18"/>
  <c r="N1020" i="18" s="1"/>
  <c r="M1096" i="18"/>
  <c r="N1096" i="18" s="1"/>
  <c r="M1114" i="18"/>
  <c r="N1114" i="18" s="1"/>
  <c r="M1232" i="18"/>
  <c r="N1232" i="18" s="1"/>
  <c r="M1128" i="18"/>
  <c r="N1128" i="18" s="1"/>
  <c r="M1299" i="18"/>
  <c r="N1299" i="18" s="1"/>
  <c r="M1276" i="18"/>
  <c r="N1276" i="18" s="1"/>
  <c r="M1154" i="18"/>
  <c r="N1154" i="18" s="1"/>
  <c r="M1070" i="18"/>
  <c r="N1070" i="18" s="1"/>
  <c r="M1374" i="18"/>
  <c r="N1374" i="18" s="1"/>
  <c r="M1155" i="18"/>
  <c r="N1155" i="18" s="1"/>
  <c r="M1219" i="18"/>
  <c r="N1219" i="18" s="1"/>
  <c r="M1928" i="18"/>
  <c r="N1928" i="18" s="1"/>
  <c r="M1153" i="18"/>
  <c r="N1153" i="18" s="1"/>
  <c r="M1217" i="18"/>
  <c r="N1217" i="18" s="1"/>
  <c r="C27" i="12" s="1"/>
  <c r="E27" i="12" s="1"/>
  <c r="M1273" i="18"/>
  <c r="N1273" i="18" s="1"/>
  <c r="M1579" i="18"/>
  <c r="N1579" i="18" s="1"/>
  <c r="M1135" i="18"/>
  <c r="N1135" i="18" s="1"/>
  <c r="M1199" i="18"/>
  <c r="N1199" i="18" s="1"/>
  <c r="M1324" i="18"/>
  <c r="N1324" i="18" s="1"/>
  <c r="M1102" i="18"/>
  <c r="N1102" i="18" s="1"/>
  <c r="M1166" i="18"/>
  <c r="N1166" i="18" s="1"/>
  <c r="M1245" i="18"/>
  <c r="N1245" i="18" s="1"/>
  <c r="M1093" i="18"/>
  <c r="N1093" i="18" s="1"/>
  <c r="M1157" i="18"/>
  <c r="N1157" i="18" s="1"/>
  <c r="M1221" i="18"/>
  <c r="N1221" i="18" s="1"/>
  <c r="M1283" i="18"/>
  <c r="N1283" i="18" s="1"/>
  <c r="M1250" i="18"/>
  <c r="N1250" i="18" s="1"/>
  <c r="M1314" i="18"/>
  <c r="N1314" i="18" s="1"/>
  <c r="M1388" i="18"/>
  <c r="N1388" i="18" s="1"/>
  <c r="M1496" i="18"/>
  <c r="N1496" i="18" s="1"/>
  <c r="M1921" i="18"/>
  <c r="N1921" i="18" s="1"/>
  <c r="M1345" i="18"/>
  <c r="N1345" i="18" s="1"/>
  <c r="M1493" i="18"/>
  <c r="N1493" i="18" s="1"/>
  <c r="M1304" i="18"/>
  <c r="N1304" i="18" s="1"/>
  <c r="M1380" i="18"/>
  <c r="N1380" i="18" s="1"/>
  <c r="M1451" i="18"/>
  <c r="N1451" i="18" s="1"/>
  <c r="M1547" i="18"/>
  <c r="N1547" i="18" s="1"/>
  <c r="M1255" i="18"/>
  <c r="N1255" i="18" s="1"/>
  <c r="M1319" i="18"/>
  <c r="N1319" i="18" s="1"/>
  <c r="M1397" i="18"/>
  <c r="N1397" i="18" s="1"/>
  <c r="M1593" i="18"/>
  <c r="N1593" i="18" s="1"/>
  <c r="M1262" i="18"/>
  <c r="N1262" i="18" s="1"/>
  <c r="M1326" i="18"/>
  <c r="N1326" i="18" s="1"/>
  <c r="M1403" i="18"/>
  <c r="N1403" i="18" s="1"/>
  <c r="M1554" i="18"/>
  <c r="N1554" i="18" s="1"/>
  <c r="M1285" i="18"/>
  <c r="N1285" i="18" s="1"/>
  <c r="M1349" i="18"/>
  <c r="N1349" i="18" s="1"/>
  <c r="M1436" i="18"/>
  <c r="N1436" i="18" s="1"/>
  <c r="M1413" i="18"/>
  <c r="N1413" i="18" s="1"/>
  <c r="M1477" i="18"/>
  <c r="N1477" i="18" s="1"/>
  <c r="M1530" i="18"/>
  <c r="N1530" i="18" s="1"/>
  <c r="M1609" i="18"/>
  <c r="N1609" i="18" s="1"/>
  <c r="M1617" i="18"/>
  <c r="N1617" i="18" s="1"/>
  <c r="M1751" i="18"/>
  <c r="N1751" i="18" s="1"/>
  <c r="M1683" i="18"/>
  <c r="N1683" i="18" s="1"/>
  <c r="M1378" i="18"/>
  <c r="N1378" i="18" s="1"/>
  <c r="M1442" i="18"/>
  <c r="N1442" i="18" s="1"/>
  <c r="M1510" i="18"/>
  <c r="N1510" i="18" s="1"/>
  <c r="M1633" i="18"/>
  <c r="N1633" i="18" s="1"/>
  <c r="M1377" i="18"/>
  <c r="N1377" i="18" s="1"/>
  <c r="M1441" i="18"/>
  <c r="N1441" i="18" s="1"/>
  <c r="M1509" i="18"/>
  <c r="N1509" i="18" s="1"/>
  <c r="M1571" i="18"/>
  <c r="N1571" i="18" s="1"/>
  <c r="M1677" i="18"/>
  <c r="N1677" i="18" s="1"/>
  <c r="M1472" i="18"/>
  <c r="N1472" i="18" s="1"/>
  <c r="M1553" i="18"/>
  <c r="N1553" i="18" s="1"/>
  <c r="M1667" i="18"/>
  <c r="N1667" i="18" s="1"/>
  <c r="M1619" i="18"/>
  <c r="N1619" i="18" s="1"/>
  <c r="M1696" i="18"/>
  <c r="N1696" i="18" s="1"/>
  <c r="M1479" i="18"/>
  <c r="N1479" i="18" s="1"/>
  <c r="M1543" i="18"/>
  <c r="N1543" i="18" s="1"/>
  <c r="M1607" i="18"/>
  <c r="N1607" i="18" s="1"/>
  <c r="M1725" i="18"/>
  <c r="N1725" i="18" s="1"/>
  <c r="M1525" i="18"/>
  <c r="N1525" i="18" s="1"/>
  <c r="M1589" i="18"/>
  <c r="N1589" i="18" s="1"/>
  <c r="M1679" i="18"/>
  <c r="N1679" i="18" s="1"/>
  <c r="M1731" i="18"/>
  <c r="N1731" i="18" s="1"/>
  <c r="M1799" i="18"/>
  <c r="N1799" i="18" s="1"/>
  <c r="M1728" i="18"/>
  <c r="N1728" i="18" s="1"/>
  <c r="M1699" i="18"/>
  <c r="N1699" i="18" s="1"/>
  <c r="M1787" i="18"/>
  <c r="N1787" i="18" s="1"/>
  <c r="M1678" i="18"/>
  <c r="N1678" i="18" s="1"/>
  <c r="M1742" i="18"/>
  <c r="N1742" i="18" s="1"/>
  <c r="M1805" i="18"/>
  <c r="N1805" i="18" s="1"/>
  <c r="M1908" i="18"/>
  <c r="N1908" i="18" s="1"/>
  <c r="M1724" i="18"/>
  <c r="N1724" i="18" s="1"/>
  <c r="M1788" i="18"/>
  <c r="N1788" i="18" s="1"/>
  <c r="M1864" i="18"/>
  <c r="N1864" i="18" s="1"/>
  <c r="M1813" i="18"/>
  <c r="N1813" i="18" s="1"/>
  <c r="M1886" i="18"/>
  <c r="N1886" i="18" s="1"/>
  <c r="M1808" i="18"/>
  <c r="N1808" i="18" s="1"/>
  <c r="M1907" i="18"/>
  <c r="N1907" i="18" s="1"/>
  <c r="M1697" i="18"/>
  <c r="N1697" i="18" s="1"/>
  <c r="M1761" i="18"/>
  <c r="N1761" i="18" s="1"/>
  <c r="M1827" i="18"/>
  <c r="N1827" i="18" s="1"/>
  <c r="M1889" i="18"/>
  <c r="N1889" i="18" s="1"/>
  <c r="M1760" i="18"/>
  <c r="N1760" i="18" s="1"/>
  <c r="M1831" i="18"/>
  <c r="N1831" i="18" s="1"/>
  <c r="M1858" i="18"/>
  <c r="N1858" i="18" s="1"/>
  <c r="M1958" i="18"/>
  <c r="N1958" i="18" s="1"/>
  <c r="M1833" i="18"/>
  <c r="N1833" i="18" s="1"/>
  <c r="M1913" i="18"/>
  <c r="N1913" i="18" s="1"/>
  <c r="M1939" i="18"/>
  <c r="N1939" i="18" s="1"/>
  <c r="M1912" i="18"/>
  <c r="N1912" i="18" s="1"/>
  <c r="M1892" i="18"/>
  <c r="N1892" i="18" s="1"/>
  <c r="M1887" i="18"/>
  <c r="N1887" i="18" s="1"/>
  <c r="M1951" i="18"/>
  <c r="N1951" i="18" s="1"/>
  <c r="M2017" i="18"/>
  <c r="N2017" i="18" s="1"/>
  <c r="M1893" i="18"/>
  <c r="N1893" i="18" s="1"/>
  <c r="M1957" i="18"/>
  <c r="N1957" i="18" s="1"/>
  <c r="M2030" i="18"/>
  <c r="N2030" i="18" s="1"/>
  <c r="M2129" i="18"/>
  <c r="N2129" i="18" s="1"/>
  <c r="M2115" i="18"/>
  <c r="N2115" i="18" s="1"/>
  <c r="M1898" i="18"/>
  <c r="N1898" i="18" s="1"/>
  <c r="M1962" i="18"/>
  <c r="N1962" i="18" s="1"/>
  <c r="M1945" i="18"/>
  <c r="N1945" i="18" s="1"/>
  <c r="M2003" i="18"/>
  <c r="N2003" i="18" s="1"/>
  <c r="M1991" i="18"/>
  <c r="N1991" i="18" s="1"/>
  <c r="M2054" i="18"/>
  <c r="N2054" i="18" s="1"/>
  <c r="M2019" i="18"/>
  <c r="N2019" i="18" s="1"/>
  <c r="M2114" i="18"/>
  <c r="N2114" i="18" s="1"/>
  <c r="M2022" i="18"/>
  <c r="N2022" i="18" s="1"/>
  <c r="C32" i="12" s="1"/>
  <c r="M2080" i="18"/>
  <c r="N2080" i="18" s="1"/>
  <c r="M2016" i="18"/>
  <c r="N2016" i="18" s="1"/>
  <c r="M2084" i="18"/>
  <c r="N2084" i="18" s="1"/>
  <c r="M2143" i="18"/>
  <c r="N2143" i="18" s="1"/>
  <c r="M2142" i="18"/>
  <c r="N2142" i="18" s="1"/>
  <c r="M2081" i="18"/>
  <c r="N2081" i="18" s="1"/>
  <c r="M2140" i="18"/>
  <c r="N2140" i="18" s="1"/>
  <c r="M2133" i="18"/>
  <c r="N2133" i="18" s="1"/>
  <c r="M148" i="18"/>
  <c r="N148" i="18" s="1"/>
  <c r="M84" i="18"/>
  <c r="N84" i="18" s="1"/>
  <c r="M239" i="18"/>
  <c r="N239" i="18" s="1"/>
  <c r="M216" i="18"/>
  <c r="N216" i="18" s="1"/>
  <c r="M195" i="18"/>
  <c r="N195" i="18" s="1"/>
  <c r="M126" i="18"/>
  <c r="N126" i="18" s="1"/>
  <c r="M62" i="18"/>
  <c r="N62" i="18" s="1"/>
  <c r="K262" i="18"/>
  <c r="M262" i="18" s="1"/>
  <c r="N262" i="18" s="1"/>
  <c r="M192" i="18"/>
  <c r="N192" i="18" s="1"/>
  <c r="M127" i="18"/>
  <c r="N127" i="18" s="1"/>
  <c r="F14" i="10"/>
  <c r="I14" i="10" s="1"/>
  <c r="H52" i="2"/>
  <c r="E17" i="6" s="1"/>
  <c r="K179" i="18"/>
  <c r="M179" i="18" s="1"/>
  <c r="N179" i="18" s="1"/>
  <c r="K115" i="18"/>
  <c r="M115" i="18" s="1"/>
  <c r="N115" i="18" s="1"/>
  <c r="K47" i="18"/>
  <c r="M47" i="18" s="1"/>
  <c r="N47" i="18" s="1"/>
  <c r="H22" i="10"/>
  <c r="K22" i="10" s="1"/>
  <c r="N56" i="2"/>
  <c r="O56" i="2" s="1"/>
  <c r="H25" i="10"/>
  <c r="K25" i="10" s="1"/>
  <c r="H32" i="10"/>
  <c r="K32" i="10" s="1"/>
  <c r="N50" i="2"/>
  <c r="O50" i="2" s="1"/>
  <c r="K201" i="18"/>
  <c r="M201" i="18" s="1"/>
  <c r="N201" i="18" s="1"/>
  <c r="K129" i="18"/>
  <c r="M129" i="18" s="1"/>
  <c r="N129" i="18" s="1"/>
  <c r="K65" i="18"/>
  <c r="M65" i="18" s="1"/>
  <c r="N65" i="18" s="1"/>
  <c r="N66" i="2"/>
  <c r="O66" i="2" s="1"/>
  <c r="K284" i="18"/>
  <c r="M284" i="18" s="1"/>
  <c r="N284" i="18" s="1"/>
  <c r="K180" i="18"/>
  <c r="K148" i="18"/>
  <c r="K116" i="18"/>
  <c r="K84" i="18"/>
  <c r="K52" i="18"/>
  <c r="K20" i="18"/>
  <c r="M20" i="18" s="1"/>
  <c r="N20" i="18" s="1"/>
  <c r="G10" i="10"/>
  <c r="J10" i="10" s="1"/>
  <c r="K23" i="18"/>
  <c r="M23" i="18" s="1"/>
  <c r="N23" i="18" s="1"/>
  <c r="F18" i="7"/>
  <c r="H55" i="2" s="1"/>
  <c r="E20" i="6" s="1"/>
  <c r="E18" i="7"/>
  <c r="P28" i="2" s="1"/>
  <c r="D28" i="6" s="1"/>
  <c r="G18" i="7"/>
  <c r="D18" i="7"/>
  <c r="H12" i="2" s="1"/>
  <c r="C12" i="6" s="1"/>
  <c r="H21" i="2"/>
  <c r="C21" i="6" s="1"/>
  <c r="H21" i="10"/>
  <c r="K21" i="10" s="1"/>
  <c r="G30" i="10"/>
  <c r="J30" i="10" s="1"/>
  <c r="L30" i="10" s="1"/>
  <c r="M30" i="10" s="1"/>
  <c r="G26" i="10"/>
  <c r="J26" i="10" s="1"/>
  <c r="M40" i="18"/>
  <c r="N40" i="18" s="1"/>
  <c r="M274" i="18"/>
  <c r="N274" i="18" s="1"/>
  <c r="M154" i="18"/>
  <c r="N154" i="18" s="1"/>
  <c r="M90" i="18"/>
  <c r="N90" i="18" s="1"/>
  <c r="M26" i="18"/>
  <c r="N26" i="18" s="1"/>
  <c r="M218" i="18"/>
  <c r="N218" i="18" s="1"/>
  <c r="M123" i="18"/>
  <c r="N123" i="18" s="1"/>
  <c r="M204" i="18"/>
  <c r="N204" i="18" s="1"/>
  <c r="M268" i="18"/>
  <c r="N268" i="18" s="1"/>
  <c r="M329" i="18"/>
  <c r="N329" i="18" s="1"/>
  <c r="M393" i="18"/>
  <c r="N393" i="18" s="1"/>
  <c r="M219" i="18"/>
  <c r="N219" i="18" s="1"/>
  <c r="M295" i="18"/>
  <c r="N295" i="18" s="1"/>
  <c r="M359" i="18"/>
  <c r="N359" i="18" s="1"/>
  <c r="M555" i="18"/>
  <c r="N555" i="18" s="1"/>
  <c r="M233" i="18"/>
  <c r="N233" i="18" s="1"/>
  <c r="M540" i="18"/>
  <c r="N540" i="18" s="1"/>
  <c r="M353" i="18"/>
  <c r="N353" i="18" s="1"/>
  <c r="M481" i="18"/>
  <c r="N481" i="18" s="1"/>
  <c r="M323" i="18"/>
  <c r="N323" i="18" s="1"/>
  <c r="M387" i="18"/>
  <c r="N387" i="18" s="1"/>
  <c r="M734" i="18"/>
  <c r="N734" i="18" s="1"/>
  <c r="M623" i="18"/>
  <c r="N623" i="18" s="1"/>
  <c r="M213" i="18"/>
  <c r="N213" i="18" s="1"/>
  <c r="M272" i="18"/>
  <c r="N272" i="18" s="1"/>
  <c r="M318" i="18"/>
  <c r="N318" i="18" s="1"/>
  <c r="M382" i="18"/>
  <c r="N382" i="18" s="1"/>
  <c r="M446" i="18"/>
  <c r="N446" i="18" s="1"/>
  <c r="M515" i="18"/>
  <c r="N515" i="18" s="1"/>
  <c r="M583" i="18"/>
  <c r="N583" i="18" s="1"/>
  <c r="M678" i="18"/>
  <c r="N678" i="18" s="1"/>
  <c r="M765" i="18"/>
  <c r="N765" i="18" s="1"/>
  <c r="M829" i="18"/>
  <c r="N829" i="18" s="1"/>
  <c r="M309" i="18"/>
  <c r="N309" i="18" s="1"/>
  <c r="M373" i="18"/>
  <c r="N373" i="18" s="1"/>
  <c r="M437" i="18"/>
  <c r="N437" i="18" s="1"/>
  <c r="M504" i="18"/>
  <c r="N504" i="18" s="1"/>
  <c r="M573" i="18"/>
  <c r="N573" i="18" s="1"/>
  <c r="M652" i="18"/>
  <c r="N652" i="18" s="1"/>
  <c r="M750" i="18"/>
  <c r="N750" i="18" s="1"/>
  <c r="M815" i="18"/>
  <c r="N815" i="18" s="1"/>
  <c r="M292" i="18"/>
  <c r="N292" i="18" s="1"/>
  <c r="M356" i="18"/>
  <c r="N356" i="18" s="1"/>
  <c r="M420" i="18"/>
  <c r="N420" i="18" s="1"/>
  <c r="M489" i="18"/>
  <c r="N489" i="18" s="1"/>
  <c r="M563" i="18"/>
  <c r="N563" i="18" s="1"/>
  <c r="M631" i="18"/>
  <c r="N631" i="18" s="1"/>
  <c r="M733" i="18"/>
  <c r="N733" i="18" s="1"/>
  <c r="M513" i="18"/>
  <c r="N513" i="18" s="1"/>
  <c r="M587" i="18"/>
  <c r="N587" i="18" s="1"/>
  <c r="M655" i="18"/>
  <c r="N655" i="18" s="1"/>
  <c r="C16" i="12" s="1"/>
  <c r="E16" i="12" s="1"/>
  <c r="M918" i="18"/>
  <c r="N918" i="18" s="1"/>
  <c r="M458" i="18"/>
  <c r="N458" i="18" s="1"/>
  <c r="M532" i="18"/>
  <c r="N532" i="18" s="1"/>
  <c r="M601" i="18"/>
  <c r="N601" i="18" s="1"/>
  <c r="M685" i="18"/>
  <c r="N685" i="18" s="1"/>
  <c r="M773" i="18"/>
  <c r="N773" i="18" s="1"/>
  <c r="M887" i="18"/>
  <c r="N887" i="18" s="1"/>
  <c r="M457" i="18"/>
  <c r="N457" i="18" s="1"/>
  <c r="M526" i="18"/>
  <c r="N526" i="18" s="1"/>
  <c r="M600" i="18"/>
  <c r="N600" i="18" s="1"/>
  <c r="M671" i="18"/>
  <c r="N671" i="18" s="1"/>
  <c r="M771" i="18"/>
  <c r="N771" i="18" s="1"/>
  <c r="M843" i="18"/>
  <c r="N843" i="18" s="1"/>
  <c r="M336" i="18"/>
  <c r="N336" i="18" s="1"/>
  <c r="M400" i="18"/>
  <c r="N400" i="18" s="1"/>
  <c r="M464" i="18"/>
  <c r="N464" i="18" s="1"/>
  <c r="M535" i="18"/>
  <c r="N535" i="18" s="1"/>
  <c r="M614" i="18"/>
  <c r="N614" i="18" s="1"/>
  <c r="M699" i="18"/>
  <c r="N699" i="18" s="1"/>
  <c r="M853" i="18"/>
  <c r="N853" i="18" s="1"/>
  <c r="M934" i="18"/>
  <c r="N934" i="18" s="1"/>
  <c r="M756" i="18"/>
  <c r="N756" i="18" s="1"/>
  <c r="M820" i="18"/>
  <c r="N820" i="18" s="1"/>
  <c r="M907" i="18"/>
  <c r="N907" i="18" s="1"/>
  <c r="M1088" i="18"/>
  <c r="N1088" i="18" s="1"/>
  <c r="M530" i="18"/>
  <c r="N530" i="18" s="1"/>
  <c r="M594" i="18"/>
  <c r="N594" i="18" s="1"/>
  <c r="M658" i="18"/>
  <c r="N658" i="18" s="1"/>
  <c r="C17" i="12" s="1"/>
  <c r="E17" i="12" s="1"/>
  <c r="M722" i="18"/>
  <c r="N722" i="18" s="1"/>
  <c r="M786" i="18"/>
  <c r="N786" i="18" s="1"/>
  <c r="M850" i="18"/>
  <c r="N850" i="18" s="1"/>
  <c r="M955" i="18"/>
  <c r="N955" i="18" s="1"/>
  <c r="M665" i="18"/>
  <c r="N665" i="18" s="1"/>
  <c r="M729" i="18"/>
  <c r="N729" i="18" s="1"/>
  <c r="M793" i="18"/>
  <c r="N793" i="18" s="1"/>
  <c r="M856" i="18"/>
  <c r="N856" i="18" s="1"/>
  <c r="M947" i="18"/>
  <c r="N947" i="18" s="1"/>
  <c r="M656" i="18"/>
  <c r="N656" i="18" s="1"/>
  <c r="M720" i="18"/>
  <c r="N720" i="18" s="1"/>
  <c r="M784" i="18"/>
  <c r="N784" i="18" s="1"/>
  <c r="M848" i="18"/>
  <c r="N848" i="18" s="1"/>
  <c r="M958" i="18"/>
  <c r="N958" i="18" s="1"/>
  <c r="M865" i="18"/>
  <c r="N865" i="18" s="1"/>
  <c r="M1014" i="18"/>
  <c r="N1014" i="18" s="1"/>
  <c r="M864" i="18"/>
  <c r="N864" i="18" s="1"/>
  <c r="M987" i="18"/>
  <c r="N987" i="18" s="1"/>
  <c r="M890" i="18"/>
  <c r="N890" i="18" s="1"/>
  <c r="M954" i="18"/>
  <c r="N954" i="18" s="1"/>
  <c r="M1018" i="18"/>
  <c r="N1018" i="18" s="1"/>
  <c r="M1077" i="18"/>
  <c r="N1077" i="18" s="1"/>
  <c r="M921" i="18"/>
  <c r="N921" i="18" s="1"/>
  <c r="M985" i="18"/>
  <c r="N985" i="18" s="1"/>
  <c r="M1049" i="18"/>
  <c r="N1049" i="18" s="1"/>
  <c r="M1268" i="18"/>
  <c r="N1268" i="18" s="1"/>
  <c r="M944" i="18"/>
  <c r="N944" i="18" s="1"/>
  <c r="M1008" i="18"/>
  <c r="N1008" i="18" s="1"/>
  <c r="M1071" i="18"/>
  <c r="N1071" i="18" s="1"/>
  <c r="M1074" i="18"/>
  <c r="N1074" i="18" s="1"/>
  <c r="M901" i="18"/>
  <c r="N901" i="18" s="1"/>
  <c r="C20" i="12" s="1"/>
  <c r="M965" i="18"/>
  <c r="N965" i="18" s="1"/>
  <c r="M1029" i="18"/>
  <c r="N1029" i="18" s="1"/>
  <c r="M1170" i="18"/>
  <c r="N1170" i="18" s="1"/>
  <c r="M964" i="18"/>
  <c r="N964" i="18" s="1"/>
  <c r="M1028" i="18"/>
  <c r="N1028" i="18" s="1"/>
  <c r="M1104" i="18"/>
  <c r="N1104" i="18" s="1"/>
  <c r="M1123" i="18"/>
  <c r="N1123" i="18" s="1"/>
  <c r="M1235" i="18"/>
  <c r="N1235" i="18" s="1"/>
  <c r="M1132" i="18"/>
  <c r="N1132" i="18" s="1"/>
  <c r="M1392" i="18"/>
  <c r="N1392" i="18" s="1"/>
  <c r="M1396" i="18"/>
  <c r="N1396" i="18" s="1"/>
  <c r="M1156" i="18"/>
  <c r="N1156" i="18" s="1"/>
  <c r="M1078" i="18"/>
  <c r="N1078" i="18" s="1"/>
  <c r="M1407" i="18"/>
  <c r="N1407" i="18" s="1"/>
  <c r="M1163" i="18"/>
  <c r="N1163" i="18" s="1"/>
  <c r="M1233" i="18"/>
  <c r="N1233" i="18" s="1"/>
  <c r="M1097" i="18"/>
  <c r="N1097" i="18" s="1"/>
  <c r="M1161" i="18"/>
  <c r="N1161" i="18" s="1"/>
  <c r="M1225" i="18"/>
  <c r="N1225" i="18" s="1"/>
  <c r="M1275" i="18"/>
  <c r="N1275" i="18" s="1"/>
  <c r="M1682" i="18"/>
  <c r="N1682" i="18" s="1"/>
  <c r="M1143" i="18"/>
  <c r="N1143" i="18" s="1"/>
  <c r="M1207" i="18"/>
  <c r="N1207" i="18" s="1"/>
  <c r="M1438" i="18"/>
  <c r="N1438" i="18" s="1"/>
  <c r="M1110" i="18"/>
  <c r="N1110" i="18" s="1"/>
  <c r="M1174" i="18"/>
  <c r="N1174" i="18" s="1"/>
  <c r="M1248" i="18"/>
  <c r="N1248" i="18" s="1"/>
  <c r="M1101" i="18"/>
  <c r="N1101" i="18" s="1"/>
  <c r="M1165" i="18"/>
  <c r="N1165" i="18" s="1"/>
  <c r="M1236" i="18"/>
  <c r="N1236" i="18" s="1"/>
  <c r="M1300" i="18"/>
  <c r="N1300" i="18" s="1"/>
  <c r="M1258" i="18"/>
  <c r="N1258" i="18" s="1"/>
  <c r="M1322" i="18"/>
  <c r="N1322" i="18" s="1"/>
  <c r="M1391" i="18"/>
  <c r="N1391" i="18" s="1"/>
  <c r="M1500" i="18"/>
  <c r="N1500" i="18" s="1"/>
  <c r="M1289" i="18"/>
  <c r="N1289" i="18" s="1"/>
  <c r="M1352" i="18"/>
  <c r="N1352" i="18" s="1"/>
  <c r="M1537" i="18"/>
  <c r="N1537" i="18" s="1"/>
  <c r="M1312" i="18"/>
  <c r="N1312" i="18" s="1"/>
  <c r="M1383" i="18"/>
  <c r="N1383" i="18" s="1"/>
  <c r="M1460" i="18"/>
  <c r="N1460" i="18" s="1"/>
  <c r="M1566" i="18"/>
  <c r="N1566" i="18" s="1"/>
  <c r="M1263" i="18"/>
  <c r="N1263" i="18" s="1"/>
  <c r="M1327" i="18"/>
  <c r="N1327" i="18" s="1"/>
  <c r="M1414" i="18"/>
  <c r="N1414" i="18" s="1"/>
  <c r="C28" i="12" s="1"/>
  <c r="E28" i="12" s="1"/>
  <c r="M1601" i="18"/>
  <c r="N1601" i="18" s="1"/>
  <c r="M1270" i="18"/>
  <c r="N1270" i="18" s="1"/>
  <c r="M1334" i="18"/>
  <c r="N1334" i="18" s="1"/>
  <c r="M1422" i="18"/>
  <c r="N1422" i="18" s="1"/>
  <c r="M1560" i="18"/>
  <c r="N1560" i="18" s="1"/>
  <c r="M1293" i="18"/>
  <c r="N1293" i="18" s="1"/>
  <c r="M1357" i="18"/>
  <c r="N1357" i="18" s="1"/>
  <c r="M1513" i="18"/>
  <c r="N1513" i="18" s="1"/>
  <c r="M1421" i="18"/>
  <c r="N1421" i="18" s="1"/>
  <c r="M1482" i="18"/>
  <c r="N1482" i="18" s="1"/>
  <c r="M1548" i="18"/>
  <c r="N1548" i="18" s="1"/>
  <c r="M1612" i="18"/>
  <c r="N1612" i="18" s="1"/>
  <c r="M1620" i="18"/>
  <c r="N1620" i="18" s="1"/>
  <c r="M1600" i="18"/>
  <c r="N1600" i="18" s="1"/>
  <c r="C30" i="12" s="1"/>
  <c r="E30" i="12" s="1"/>
  <c r="M1687" i="18"/>
  <c r="N1687" i="18" s="1"/>
  <c r="M1386" i="18"/>
  <c r="N1386" i="18" s="1"/>
  <c r="M1450" i="18"/>
  <c r="N1450" i="18" s="1"/>
  <c r="M1526" i="18"/>
  <c r="N1526" i="18" s="1"/>
  <c r="M1636" i="18"/>
  <c r="N1636" i="18" s="1"/>
  <c r="M1385" i="18"/>
  <c r="N1385" i="18" s="1"/>
  <c r="M1449" i="18"/>
  <c r="N1449" i="18" s="1"/>
  <c r="M1514" i="18"/>
  <c r="N1514" i="18" s="1"/>
  <c r="M1578" i="18"/>
  <c r="N1578" i="18" s="1"/>
  <c r="M1707" i="18"/>
  <c r="N1707" i="18" s="1"/>
  <c r="M1489" i="18"/>
  <c r="N1489" i="18" s="1"/>
  <c r="M1582" i="18"/>
  <c r="N1582" i="18" s="1"/>
  <c r="M1688" i="18"/>
  <c r="N1688" i="18" s="1"/>
  <c r="M1627" i="18"/>
  <c r="N1627" i="18" s="1"/>
  <c r="M1704" i="18"/>
  <c r="N1704" i="18" s="1"/>
  <c r="M1487" i="18"/>
  <c r="N1487" i="18" s="1"/>
  <c r="M1551" i="18"/>
  <c r="N1551" i="18" s="1"/>
  <c r="M1615" i="18"/>
  <c r="N1615" i="18" s="1"/>
  <c r="M1741" i="18"/>
  <c r="N1741" i="18" s="1"/>
  <c r="M1533" i="18"/>
  <c r="N1533" i="18" s="1"/>
  <c r="M1597" i="18"/>
  <c r="N1597" i="18" s="1"/>
  <c r="M1690" i="18"/>
  <c r="N1690" i="18" s="1"/>
  <c r="M1738" i="18"/>
  <c r="N1738" i="18" s="1"/>
  <c r="M1814" i="18"/>
  <c r="N1814" i="18" s="1"/>
  <c r="M1733" i="18"/>
  <c r="N1733" i="18" s="1"/>
  <c r="M1727" i="18"/>
  <c r="N1727" i="18" s="1"/>
  <c r="M1810" i="18"/>
  <c r="N1810" i="18" s="1"/>
  <c r="M1686" i="18"/>
  <c r="N1686" i="18" s="1"/>
  <c r="M1750" i="18"/>
  <c r="N1750" i="18" s="1"/>
  <c r="M1815" i="18"/>
  <c r="N1815" i="18" s="1"/>
  <c r="M1910" i="18"/>
  <c r="N1910" i="18" s="1"/>
  <c r="M1732" i="18"/>
  <c r="N1732" i="18" s="1"/>
  <c r="M1796" i="18"/>
  <c r="N1796" i="18" s="1"/>
  <c r="M1875" i="18"/>
  <c r="N1875" i="18" s="1"/>
  <c r="M1823" i="18"/>
  <c r="N1823" i="18" s="1"/>
  <c r="M1900" i="18"/>
  <c r="N1900" i="18" s="1"/>
  <c r="M1818" i="18"/>
  <c r="N1818" i="18" s="1"/>
  <c r="M1940" i="18"/>
  <c r="N1940" i="18" s="1"/>
  <c r="M1705" i="18"/>
  <c r="N1705" i="18" s="1"/>
  <c r="M1769" i="18"/>
  <c r="N1769" i="18" s="1"/>
  <c r="M1832" i="18"/>
  <c r="N1832" i="18" s="1"/>
  <c r="M1896" i="18"/>
  <c r="N1896" i="18" s="1"/>
  <c r="M1768" i="18"/>
  <c r="N1768" i="18" s="1"/>
  <c r="M1836" i="18"/>
  <c r="N1836" i="18" s="1"/>
  <c r="M1866" i="18"/>
  <c r="N1866" i="18" s="1"/>
  <c r="M1976" i="18"/>
  <c r="N1976" i="18" s="1"/>
  <c r="M1841" i="18"/>
  <c r="N1841" i="18" s="1"/>
  <c r="M1924" i="18"/>
  <c r="N1924" i="18" s="1"/>
  <c r="M1948" i="18"/>
  <c r="N1948" i="18" s="1"/>
  <c r="M1923" i="18"/>
  <c r="N1923" i="18" s="1"/>
  <c r="M1920" i="18"/>
  <c r="N1920" i="18" s="1"/>
  <c r="M1895" i="18"/>
  <c r="N1895" i="18" s="1"/>
  <c r="M1959" i="18"/>
  <c r="N1959" i="18" s="1"/>
  <c r="M2052" i="18"/>
  <c r="N2052" i="18" s="1"/>
  <c r="M1901" i="18"/>
  <c r="N1901" i="18" s="1"/>
  <c r="M1965" i="18"/>
  <c r="N1965" i="18" s="1"/>
  <c r="M2049" i="18"/>
  <c r="N2049" i="18" s="1"/>
  <c r="C33" i="12" s="1"/>
  <c r="M2032" i="18"/>
  <c r="N2032" i="18" s="1"/>
  <c r="M2011" i="18"/>
  <c r="N2011" i="18" s="1"/>
  <c r="M1906" i="18"/>
  <c r="N1906" i="18" s="1"/>
  <c r="M1970" i="18"/>
  <c r="N1970" i="18" s="1"/>
  <c r="M1953" i="18"/>
  <c r="N1953" i="18" s="1"/>
  <c r="M2026" i="18"/>
  <c r="N2026" i="18" s="1"/>
  <c r="M2001" i="18"/>
  <c r="N2001" i="18" s="1"/>
  <c r="M2075" i="18"/>
  <c r="N2075" i="18" s="1"/>
  <c r="M2027" i="18"/>
  <c r="N2027" i="18" s="1"/>
  <c r="M2123" i="18"/>
  <c r="N2123" i="18" s="1"/>
  <c r="M2025" i="18"/>
  <c r="N2025" i="18" s="1"/>
  <c r="M2083" i="18"/>
  <c r="N2083" i="18" s="1"/>
  <c r="M2023" i="18"/>
  <c r="N2023" i="18" s="1"/>
  <c r="M2095" i="18"/>
  <c r="N2095" i="18" s="1"/>
  <c r="C34" i="12" s="1"/>
  <c r="M2118" i="18"/>
  <c r="N2118" i="18" s="1"/>
  <c r="M2136" i="18"/>
  <c r="N2136" i="18" s="1"/>
  <c r="M2091" i="18"/>
  <c r="N2091" i="18" s="1"/>
  <c r="M2077" i="18"/>
  <c r="N2077" i="18" s="1"/>
  <c r="M2141" i="18"/>
  <c r="N2141" i="18" s="1"/>
  <c r="K255" i="18"/>
  <c r="M255" i="18" s="1"/>
  <c r="N255" i="18" s="1"/>
  <c r="K223" i="18"/>
  <c r="M223" i="18" s="1"/>
  <c r="N223" i="18" s="1"/>
  <c r="M194" i="18"/>
  <c r="N194" i="18" s="1"/>
  <c r="K165" i="18"/>
  <c r="M165" i="18" s="1"/>
  <c r="N165" i="18" s="1"/>
  <c r="M124" i="18"/>
  <c r="N124" i="18" s="1"/>
  <c r="K101" i="18"/>
  <c r="M60" i="18"/>
  <c r="N60" i="18" s="1"/>
  <c r="K37" i="18"/>
  <c r="M264" i="18"/>
  <c r="N264" i="18" s="1"/>
  <c r="K209" i="18"/>
  <c r="M209" i="18" s="1"/>
  <c r="N209" i="18" s="1"/>
  <c r="K166" i="18"/>
  <c r="M125" i="18"/>
  <c r="N125" i="18" s="1"/>
  <c r="K102" i="18"/>
  <c r="M61" i="18"/>
  <c r="N61" i="18" s="1"/>
  <c r="K38" i="18"/>
  <c r="K269" i="18"/>
  <c r="M269" i="18" s="1"/>
  <c r="N269" i="18" s="1"/>
  <c r="K213" i="18"/>
  <c r="K192" i="18"/>
  <c r="M166" i="18"/>
  <c r="N166" i="18" s="1"/>
  <c r="K143" i="18"/>
  <c r="M143" i="18" s="1"/>
  <c r="N143" i="18" s="1"/>
  <c r="M102" i="18"/>
  <c r="N102" i="18" s="1"/>
  <c r="F34" i="10"/>
  <c r="I34" i="10" s="1"/>
  <c r="F26" i="10"/>
  <c r="I26" i="10" s="1"/>
  <c r="L26" i="10" s="1"/>
  <c r="M26" i="10" s="1"/>
  <c r="F18" i="10"/>
  <c r="I18" i="10" s="1"/>
  <c r="L18" i="10" s="1"/>
  <c r="M18" i="10" s="1"/>
  <c r="F10" i="10"/>
  <c r="I10" i="10" s="1"/>
  <c r="L10" i="10" s="1"/>
  <c r="M10" i="10" s="1"/>
  <c r="F32" i="10"/>
  <c r="I32" i="10" s="1"/>
  <c r="L32" i="10" s="1"/>
  <c r="M32" i="10" s="1"/>
  <c r="F24" i="10"/>
  <c r="I24" i="10" s="1"/>
  <c r="L24" i="10" s="1"/>
  <c r="M24" i="10" s="1"/>
  <c r="F16" i="10"/>
  <c r="I16" i="10" s="1"/>
  <c r="L16" i="10" s="1"/>
  <c r="M16" i="10" s="1"/>
  <c r="F31" i="10"/>
  <c r="I31" i="10" s="1"/>
  <c r="F23" i="10"/>
  <c r="I23" i="10" s="1"/>
  <c r="F15" i="10"/>
  <c r="I15" i="10" s="1"/>
  <c r="L15" i="10" s="1"/>
  <c r="M15" i="10" s="1"/>
  <c r="F28" i="10"/>
  <c r="I28" i="10" s="1"/>
  <c r="F20" i="10"/>
  <c r="I20" i="10" s="1"/>
  <c r="L20" i="10" s="1"/>
  <c r="M20" i="10" s="1"/>
  <c r="F12" i="10"/>
  <c r="I12" i="10" s="1"/>
  <c r="L12" i="10" s="1"/>
  <c r="M12" i="10" s="1"/>
  <c r="M258" i="18"/>
  <c r="N258" i="18" s="1"/>
  <c r="M214" i="18"/>
  <c r="N214" i="18" s="1"/>
  <c r="M182" i="18"/>
  <c r="N182" i="18" s="1"/>
  <c r="M119" i="18"/>
  <c r="N119" i="18" s="1"/>
  <c r="M55" i="18"/>
  <c r="N55" i="18" s="1"/>
  <c r="N46" i="2"/>
  <c r="O46" i="2" s="1"/>
  <c r="N48" i="2"/>
  <c r="O48" i="2" s="1"/>
  <c r="K171" i="18"/>
  <c r="M171" i="18" s="1"/>
  <c r="N171" i="18" s="1"/>
  <c r="K107" i="18"/>
  <c r="M107" i="18" s="1"/>
  <c r="N107" i="18" s="1"/>
  <c r="K39" i="18"/>
  <c r="H53" i="2"/>
  <c r="E18" i="6" s="1"/>
  <c r="G27" i="10"/>
  <c r="J27" i="10" s="1"/>
  <c r="F29" i="10"/>
  <c r="I29" i="10" s="1"/>
  <c r="G11" i="10"/>
  <c r="J11" i="10" s="1"/>
  <c r="H47" i="2"/>
  <c r="E12" i="6" s="1"/>
  <c r="K185" i="18"/>
  <c r="M185" i="18" s="1"/>
  <c r="N185" i="18" s="1"/>
  <c r="K121" i="18"/>
  <c r="M121" i="18" s="1"/>
  <c r="N121" i="18" s="1"/>
  <c r="K57" i="18"/>
  <c r="F17" i="10"/>
  <c r="I17" i="10" s="1"/>
  <c r="L17" i="10" s="1"/>
  <c r="M17" i="10" s="1"/>
  <c r="K256" i="18"/>
  <c r="K176" i="18"/>
  <c r="M176" i="18" s="1"/>
  <c r="N176" i="18" s="1"/>
  <c r="C10" i="12" s="1"/>
  <c r="K144" i="18"/>
  <c r="K112" i="18"/>
  <c r="M112" i="18" s="1"/>
  <c r="N112" i="18" s="1"/>
  <c r="K80" i="18"/>
  <c r="M80" i="18" s="1"/>
  <c r="N80" i="18" s="1"/>
  <c r="K48" i="18"/>
  <c r="M48" i="18" s="1"/>
  <c r="N48" i="18" s="1"/>
  <c r="K16" i="18"/>
  <c r="N67" i="2"/>
  <c r="O67" i="2" s="1"/>
  <c r="H25" i="2"/>
  <c r="C25" i="6" s="1"/>
  <c r="N57" i="2"/>
  <c r="O57" i="2" s="1"/>
  <c r="G23" i="10"/>
  <c r="J23" i="10" s="1"/>
  <c r="G34" i="10"/>
  <c r="J34" i="10" s="1"/>
  <c r="H27" i="10"/>
  <c r="K27" i="10" s="1"/>
  <c r="M160" i="18"/>
  <c r="N160" i="18" s="1"/>
  <c r="M96" i="18"/>
  <c r="N96" i="18" s="1"/>
  <c r="M32" i="18"/>
  <c r="N32" i="18" s="1"/>
  <c r="M153" i="18"/>
  <c r="N153" i="18" s="1"/>
  <c r="M89" i="18"/>
  <c r="N89" i="18" s="1"/>
  <c r="M25" i="18"/>
  <c r="N25" i="18" s="1"/>
  <c r="M66" i="18"/>
  <c r="N66" i="18" s="1"/>
  <c r="M51" i="18"/>
  <c r="N51" i="18" s="1"/>
  <c r="M279" i="18"/>
  <c r="N279" i="18" s="1"/>
  <c r="M338" i="18"/>
  <c r="N338" i="18" s="1"/>
  <c r="M402" i="18"/>
  <c r="N402" i="18" s="1"/>
  <c r="M227" i="18"/>
  <c r="N227" i="18" s="1"/>
  <c r="M299" i="18"/>
  <c r="N299" i="18" s="1"/>
  <c r="M559" i="18"/>
  <c r="N559" i="18" s="1"/>
  <c r="M362" i="18"/>
  <c r="N362" i="18" s="1"/>
  <c r="M619" i="18"/>
  <c r="N619" i="18" s="1"/>
  <c r="M740" i="18"/>
  <c r="N740" i="18" s="1"/>
  <c r="M648" i="18"/>
  <c r="N648" i="18" s="1"/>
  <c r="M326" i="18"/>
  <c r="N326" i="18" s="1"/>
  <c r="M390" i="18"/>
  <c r="N390" i="18" s="1"/>
  <c r="M454" i="18"/>
  <c r="N454" i="18" s="1"/>
  <c r="M519" i="18"/>
  <c r="N519" i="18" s="1"/>
  <c r="M684" i="18"/>
  <c r="N684" i="18" s="1"/>
  <c r="M774" i="18"/>
  <c r="N774" i="18" s="1"/>
  <c r="M835" i="18"/>
  <c r="N835" i="18" s="1"/>
  <c r="M317" i="18"/>
  <c r="N317" i="18" s="1"/>
  <c r="M381" i="18"/>
  <c r="N381" i="18" s="1"/>
  <c r="M445" i="18"/>
  <c r="N445" i="18" s="1"/>
  <c r="M509" i="18"/>
  <c r="N509" i="18" s="1"/>
  <c r="M588" i="18"/>
  <c r="N588" i="18" s="1"/>
  <c r="C12" i="12" s="1"/>
  <c r="E12" i="12" s="1"/>
  <c r="M763" i="18"/>
  <c r="N763" i="18" s="1"/>
  <c r="M827" i="18"/>
  <c r="N827" i="18" s="1"/>
  <c r="M300" i="18"/>
  <c r="N300" i="18" s="1"/>
  <c r="M364" i="18"/>
  <c r="N364" i="18" s="1"/>
  <c r="M428" i="18"/>
  <c r="N428" i="18" s="1"/>
  <c r="M499" i="18"/>
  <c r="N499" i="18" s="1"/>
  <c r="M567" i="18"/>
  <c r="N567" i="18" s="1"/>
  <c r="M646" i="18"/>
  <c r="N646" i="18" s="1"/>
  <c r="M851" i="18"/>
  <c r="N851" i="18" s="1"/>
  <c r="M523" i="18"/>
  <c r="N523" i="18" s="1"/>
  <c r="M591" i="18"/>
  <c r="N591" i="18" s="1"/>
  <c r="M675" i="18"/>
  <c r="N675" i="18" s="1"/>
  <c r="M1015" i="18"/>
  <c r="N1015" i="18" s="1"/>
  <c r="M466" i="18"/>
  <c r="N466" i="18" s="1"/>
  <c r="M537" i="18"/>
  <c r="N537" i="18" s="1"/>
  <c r="M611" i="18"/>
  <c r="N611" i="18" s="1"/>
  <c r="M710" i="18"/>
  <c r="N710" i="18" s="1"/>
  <c r="M782" i="18"/>
  <c r="N782" i="18" s="1"/>
  <c r="M951" i="18"/>
  <c r="N951" i="18" s="1"/>
  <c r="M465" i="18"/>
  <c r="N465" i="18" s="1"/>
  <c r="M536" i="18"/>
  <c r="N536" i="18" s="1"/>
  <c r="M605" i="18"/>
  <c r="N605" i="18" s="1"/>
  <c r="M775" i="18"/>
  <c r="N775" i="18" s="1"/>
  <c r="M344" i="18"/>
  <c r="N344" i="18" s="1"/>
  <c r="M408" i="18"/>
  <c r="N408" i="18" s="1"/>
  <c r="M471" i="18"/>
  <c r="N471" i="18" s="1"/>
  <c r="M550" i="18"/>
  <c r="N550" i="18" s="1"/>
  <c r="M624" i="18"/>
  <c r="N624" i="18" s="1"/>
  <c r="M701" i="18"/>
  <c r="N701" i="18" s="1"/>
  <c r="M859" i="18"/>
  <c r="N859" i="18" s="1"/>
  <c r="M967" i="18"/>
  <c r="N967" i="18" s="1"/>
  <c r="M828" i="18"/>
  <c r="N828" i="18" s="1"/>
  <c r="M926" i="18"/>
  <c r="N926" i="18" s="1"/>
  <c r="M474" i="18"/>
  <c r="N474" i="18" s="1"/>
  <c r="M602" i="18"/>
  <c r="N602" i="18" s="1"/>
  <c r="M730" i="18"/>
  <c r="N730" i="18" s="1"/>
  <c r="M794" i="18"/>
  <c r="N794" i="18" s="1"/>
  <c r="M857" i="18"/>
  <c r="N857" i="18" s="1"/>
  <c r="M974" i="18"/>
  <c r="N974" i="18" s="1"/>
  <c r="M673" i="18"/>
  <c r="N673" i="18" s="1"/>
  <c r="M737" i="18"/>
  <c r="N737" i="18" s="1"/>
  <c r="M801" i="18"/>
  <c r="N801" i="18" s="1"/>
  <c r="M861" i="18"/>
  <c r="N861" i="18" s="1"/>
  <c r="M966" i="18"/>
  <c r="N966" i="18" s="1"/>
  <c r="M664" i="18"/>
  <c r="N664" i="18" s="1"/>
  <c r="M792" i="18"/>
  <c r="N792" i="18" s="1"/>
  <c r="M855" i="18"/>
  <c r="N855" i="18" s="1"/>
  <c r="M875" i="18"/>
  <c r="N875" i="18" s="1"/>
  <c r="M869" i="18"/>
  <c r="N869" i="18" s="1"/>
  <c r="M1006" i="18"/>
  <c r="N1006" i="18" s="1"/>
  <c r="M898" i="18"/>
  <c r="N898" i="18" s="1"/>
  <c r="M962" i="18"/>
  <c r="N962" i="18" s="1"/>
  <c r="M1026" i="18"/>
  <c r="N1026" i="18" s="1"/>
  <c r="M1099" i="18"/>
  <c r="N1099" i="18" s="1"/>
  <c r="M929" i="18"/>
  <c r="N929" i="18" s="1"/>
  <c r="M993" i="18"/>
  <c r="N993" i="18" s="1"/>
  <c r="M1057" i="18"/>
  <c r="N1057" i="18" s="1"/>
  <c r="M888" i="18"/>
  <c r="N888" i="18" s="1"/>
  <c r="M952" i="18"/>
  <c r="N952" i="18" s="1"/>
  <c r="M1016" i="18"/>
  <c r="N1016" i="18" s="1"/>
  <c r="C23" i="12" s="1"/>
  <c r="M1075" i="18"/>
  <c r="N1075" i="18" s="1"/>
  <c r="M1084" i="18"/>
  <c r="N1084" i="18" s="1"/>
  <c r="M909" i="18"/>
  <c r="N909" i="18" s="1"/>
  <c r="M973" i="18"/>
  <c r="N973" i="18" s="1"/>
  <c r="M1037" i="18"/>
  <c r="N1037" i="18" s="1"/>
  <c r="M908" i="18"/>
  <c r="N908" i="18" s="1"/>
  <c r="M972" i="18"/>
  <c r="N972" i="18" s="1"/>
  <c r="M1036" i="18"/>
  <c r="N1036" i="18" s="1"/>
  <c r="C24" i="12" s="1"/>
  <c r="E24" i="12" s="1"/>
  <c r="M1210" i="18"/>
  <c r="N1210" i="18" s="1"/>
  <c r="M1130" i="18"/>
  <c r="N1130" i="18" s="1"/>
  <c r="M1315" i="18"/>
  <c r="N1315" i="18" s="1"/>
  <c r="M1144" i="18"/>
  <c r="N1144" i="18" s="1"/>
  <c r="M1443" i="18"/>
  <c r="N1443" i="18" s="1"/>
  <c r="M1416" i="18"/>
  <c r="N1416" i="18" s="1"/>
  <c r="M1160" i="18"/>
  <c r="N1160" i="18" s="1"/>
  <c r="M1202" i="18"/>
  <c r="N1202" i="18" s="1"/>
  <c r="M1194" i="18"/>
  <c r="N1194" i="18" s="1"/>
  <c r="M1171" i="18"/>
  <c r="N1171" i="18" s="1"/>
  <c r="M1252" i="18"/>
  <c r="N1252" i="18" s="1"/>
  <c r="M1105" i="18"/>
  <c r="N1105" i="18" s="1"/>
  <c r="M1169" i="18"/>
  <c r="N1169" i="18" s="1"/>
  <c r="M1228" i="18"/>
  <c r="N1228" i="18" s="1"/>
  <c r="M1280" i="18"/>
  <c r="N1280" i="18" s="1"/>
  <c r="M1087" i="18"/>
  <c r="N1087" i="18" s="1"/>
  <c r="M1151" i="18"/>
  <c r="N1151" i="18" s="1"/>
  <c r="M1215" i="18"/>
  <c r="N1215" i="18" s="1"/>
  <c r="M1454" i="18"/>
  <c r="N1454" i="18" s="1"/>
  <c r="M1118" i="18"/>
  <c r="N1118" i="18" s="1"/>
  <c r="M1182" i="18"/>
  <c r="N1182" i="18" s="1"/>
  <c r="M1307" i="18"/>
  <c r="N1307" i="18" s="1"/>
  <c r="M1109" i="18"/>
  <c r="N1109" i="18" s="1"/>
  <c r="M1173" i="18"/>
  <c r="N1173" i="18" s="1"/>
  <c r="M1332" i="18"/>
  <c r="N1332" i="18" s="1"/>
  <c r="M1266" i="18"/>
  <c r="N1266" i="18" s="1"/>
  <c r="M1330" i="18"/>
  <c r="N1330" i="18" s="1"/>
  <c r="M1398" i="18"/>
  <c r="N1398" i="18" s="1"/>
  <c r="M1506" i="18"/>
  <c r="N1506" i="18" s="1"/>
  <c r="M1297" i="18"/>
  <c r="N1297" i="18" s="1"/>
  <c r="M1363" i="18"/>
  <c r="N1363" i="18" s="1"/>
  <c r="M1570" i="18"/>
  <c r="N1570" i="18" s="1"/>
  <c r="M1320" i="18"/>
  <c r="N1320" i="18" s="1"/>
  <c r="M1390" i="18"/>
  <c r="N1390" i="18" s="1"/>
  <c r="M1462" i="18"/>
  <c r="N1462" i="18" s="1"/>
  <c r="M1572" i="18"/>
  <c r="N1572" i="18" s="1"/>
  <c r="M1271" i="18"/>
  <c r="N1271" i="18" s="1"/>
  <c r="M1335" i="18"/>
  <c r="N1335" i="18" s="1"/>
  <c r="M1420" i="18"/>
  <c r="N1420" i="18" s="1"/>
  <c r="M1650" i="18"/>
  <c r="N1650" i="18" s="1"/>
  <c r="M1278" i="18"/>
  <c r="N1278" i="18" s="1"/>
  <c r="M1342" i="18"/>
  <c r="N1342" i="18" s="1"/>
  <c r="M1428" i="18"/>
  <c r="N1428" i="18" s="1"/>
  <c r="M1596" i="18"/>
  <c r="N1596" i="18" s="1"/>
  <c r="M1301" i="18"/>
  <c r="N1301" i="18" s="1"/>
  <c r="M1368" i="18"/>
  <c r="N1368" i="18" s="1"/>
  <c r="M1538" i="18"/>
  <c r="N1538" i="18" s="1"/>
  <c r="M1429" i="18"/>
  <c r="N1429" i="18" s="1"/>
  <c r="M1497" i="18"/>
  <c r="N1497" i="18" s="1"/>
  <c r="M1552" i="18"/>
  <c r="N1552" i="18" s="1"/>
  <c r="M1634" i="18"/>
  <c r="N1634" i="18" s="1"/>
  <c r="M1642" i="18"/>
  <c r="N1642" i="18" s="1"/>
  <c r="M1606" i="18"/>
  <c r="N1606" i="18" s="1"/>
  <c r="M1722" i="18"/>
  <c r="N1722" i="18" s="1"/>
  <c r="M1394" i="18"/>
  <c r="N1394" i="18" s="1"/>
  <c r="M1458" i="18"/>
  <c r="N1458" i="18" s="1"/>
  <c r="M1529" i="18"/>
  <c r="N1529" i="18" s="1"/>
  <c r="M1651" i="18"/>
  <c r="N1651" i="18" s="1"/>
  <c r="M1393" i="18"/>
  <c r="N1393" i="18" s="1"/>
  <c r="M1457" i="18"/>
  <c r="N1457" i="18" s="1"/>
  <c r="M1532" i="18"/>
  <c r="N1532" i="18" s="1"/>
  <c r="M1602" i="18"/>
  <c r="N1602" i="18" s="1"/>
  <c r="M1715" i="18"/>
  <c r="N1715" i="18" s="1"/>
  <c r="M1494" i="18"/>
  <c r="N1494" i="18" s="1"/>
  <c r="C29" i="12" s="1"/>
  <c r="E29" i="12" s="1"/>
  <c r="M1585" i="18"/>
  <c r="N1585" i="18" s="1"/>
  <c r="M1723" i="18"/>
  <c r="N1723" i="18" s="1"/>
  <c r="M1635" i="18"/>
  <c r="N1635" i="18" s="1"/>
  <c r="M1712" i="18"/>
  <c r="N1712" i="18" s="1"/>
  <c r="M1495" i="18"/>
  <c r="N1495" i="18" s="1"/>
  <c r="M1559" i="18"/>
  <c r="N1559" i="18" s="1"/>
  <c r="M1623" i="18"/>
  <c r="N1623" i="18" s="1"/>
  <c r="M1767" i="18"/>
  <c r="N1767" i="18" s="1"/>
  <c r="M1541" i="18"/>
  <c r="N1541" i="18" s="1"/>
  <c r="M1605" i="18"/>
  <c r="N1605" i="18" s="1"/>
  <c r="M1773" i="18"/>
  <c r="N1773" i="18" s="1"/>
  <c r="M1747" i="18"/>
  <c r="N1747" i="18" s="1"/>
  <c r="M1845" i="18"/>
  <c r="N1845" i="18" s="1"/>
  <c r="M1749" i="18"/>
  <c r="N1749" i="18" s="1"/>
  <c r="M1739" i="18"/>
  <c r="N1739" i="18" s="1"/>
  <c r="M1854" i="18"/>
  <c r="N1854" i="18" s="1"/>
  <c r="M1694" i="18"/>
  <c r="N1694" i="18" s="1"/>
  <c r="M1758" i="18"/>
  <c r="N1758" i="18" s="1"/>
  <c r="M1820" i="18"/>
  <c r="N1820" i="18" s="1"/>
  <c r="M1676" i="18"/>
  <c r="N1676" i="18" s="1"/>
  <c r="M1740" i="18"/>
  <c r="N1740" i="18" s="1"/>
  <c r="M1804" i="18"/>
  <c r="N1804" i="18" s="1"/>
  <c r="M1904" i="18"/>
  <c r="N1904" i="18" s="1"/>
  <c r="M1828" i="18"/>
  <c r="N1828" i="18" s="1"/>
  <c r="M1929" i="18"/>
  <c r="N1929" i="18" s="1"/>
  <c r="M1822" i="18"/>
  <c r="N1822" i="18" s="1"/>
  <c r="M1649" i="18"/>
  <c r="N1649" i="18" s="1"/>
  <c r="M1713" i="18"/>
  <c r="N1713" i="18" s="1"/>
  <c r="M1777" i="18"/>
  <c r="N1777" i="18" s="1"/>
  <c r="M1842" i="18"/>
  <c r="N1842" i="18" s="1"/>
  <c r="M1918" i="18"/>
  <c r="N1918" i="18" s="1"/>
  <c r="M1776" i="18"/>
  <c r="N1776" i="18" s="1"/>
  <c r="M1851" i="18"/>
  <c r="N1851" i="18" s="1"/>
  <c r="M1880" i="18"/>
  <c r="N1880" i="18" s="1"/>
  <c r="M2007" i="18"/>
  <c r="N2007" i="18" s="1"/>
  <c r="M1849" i="18"/>
  <c r="N1849" i="18" s="1"/>
  <c r="M2043" i="18"/>
  <c r="N2043" i="18" s="1"/>
  <c r="M1955" i="18"/>
  <c r="N1955" i="18" s="1"/>
  <c r="M1926" i="18"/>
  <c r="N1926" i="18" s="1"/>
  <c r="M1931" i="18"/>
  <c r="N1931" i="18" s="1"/>
  <c r="M1903" i="18"/>
  <c r="N1903" i="18" s="1"/>
  <c r="M1967" i="18"/>
  <c r="N1967" i="18" s="1"/>
  <c r="M2056" i="18"/>
  <c r="N2056" i="18" s="1"/>
  <c r="M1909" i="18"/>
  <c r="N1909" i="18" s="1"/>
  <c r="M1973" i="18"/>
  <c r="N1973" i="18" s="1"/>
  <c r="M2078" i="18"/>
  <c r="N2078" i="18" s="1"/>
  <c r="M2036" i="18"/>
  <c r="N2036" i="18" s="1"/>
  <c r="M2013" i="18"/>
  <c r="N2013" i="18" s="1"/>
  <c r="M1914" i="18"/>
  <c r="N1914" i="18" s="1"/>
  <c r="M1980" i="18"/>
  <c r="N1980" i="18" s="1"/>
  <c r="M1961" i="18"/>
  <c r="N1961" i="18" s="1"/>
  <c r="M2031" i="18"/>
  <c r="N2031" i="18" s="1"/>
  <c r="M2005" i="18"/>
  <c r="N2005" i="18" s="1"/>
  <c r="M2088" i="18"/>
  <c r="N2088" i="18" s="1"/>
  <c r="M2034" i="18"/>
  <c r="N2034" i="18" s="1"/>
  <c r="M2134" i="18"/>
  <c r="N2134" i="18" s="1"/>
  <c r="M2033" i="18"/>
  <c r="N2033" i="18" s="1"/>
  <c r="M2086" i="18"/>
  <c r="N2086" i="18" s="1"/>
  <c r="M2028" i="18"/>
  <c r="N2028" i="18" s="1"/>
  <c r="M2098" i="18"/>
  <c r="N2098" i="18" s="1"/>
  <c r="M2122" i="18"/>
  <c r="N2122" i="18" s="1"/>
  <c r="M2029" i="18"/>
  <c r="N2029" i="18" s="1"/>
  <c r="M2096" i="18"/>
  <c r="N2096" i="18" s="1"/>
  <c r="M2085" i="18"/>
  <c r="N2085" i="18" s="1"/>
  <c r="M191" i="18"/>
  <c r="N191" i="18" s="1"/>
  <c r="M164" i="18"/>
  <c r="N164" i="18" s="1"/>
  <c r="M36" i="18"/>
  <c r="N36" i="18" s="1"/>
  <c r="M101" i="18"/>
  <c r="N101" i="18" s="1"/>
  <c r="M37" i="18"/>
  <c r="N37" i="18" s="1"/>
  <c r="M142" i="18"/>
  <c r="N142" i="18" s="1"/>
  <c r="M175" i="18"/>
  <c r="N175" i="18" s="1"/>
  <c r="M111" i="18"/>
  <c r="N111" i="18" s="1"/>
  <c r="H24" i="2"/>
  <c r="C24" i="6" s="1"/>
  <c r="H67" i="2"/>
  <c r="E32" i="6" s="1"/>
  <c r="H45" i="2"/>
  <c r="E10" i="6" s="1"/>
  <c r="F27" i="10"/>
  <c r="I27" i="10" s="1"/>
  <c r="H69" i="2"/>
  <c r="E34" i="6" s="1"/>
  <c r="H46" i="2"/>
  <c r="E11" i="6" s="1"/>
  <c r="F11" i="10"/>
  <c r="I11" i="10" s="1"/>
  <c r="N55" i="2"/>
  <c r="O55" i="2" s="1"/>
  <c r="H29" i="2"/>
  <c r="C29" i="6" s="1"/>
  <c r="N49" i="2"/>
  <c r="O49" i="2" s="1"/>
  <c r="N53" i="2"/>
  <c r="O53" i="2" s="1"/>
  <c r="M138" i="18"/>
  <c r="N138" i="18" s="1"/>
  <c r="M42" i="18"/>
  <c r="N42" i="18" s="1"/>
  <c r="M250" i="18"/>
  <c r="N250" i="18" s="1"/>
  <c r="M43" i="18"/>
  <c r="N43" i="18" s="1"/>
  <c r="M220" i="18"/>
  <c r="N220" i="18" s="1"/>
  <c r="M282" i="18"/>
  <c r="N282" i="18" s="1"/>
  <c r="M345" i="18"/>
  <c r="N345" i="18" s="1"/>
  <c r="M419" i="18"/>
  <c r="N419" i="18" s="1"/>
  <c r="M235" i="18"/>
  <c r="N235" i="18" s="1"/>
  <c r="M311" i="18"/>
  <c r="N311" i="18" s="1"/>
  <c r="M375" i="18"/>
  <c r="N375" i="18" s="1"/>
  <c r="M427" i="18"/>
  <c r="N427" i="18" s="1"/>
  <c r="M249" i="18"/>
  <c r="N249" i="18" s="1"/>
  <c r="M584" i="18"/>
  <c r="N584" i="18" s="1"/>
  <c r="M369" i="18"/>
  <c r="N369" i="18" s="1"/>
  <c r="M638" i="18"/>
  <c r="N638" i="18" s="1"/>
  <c r="M339" i="18"/>
  <c r="N339" i="18" s="1"/>
  <c r="M403" i="18"/>
  <c r="N403" i="18" s="1"/>
  <c r="M411" i="18"/>
  <c r="N411" i="18" s="1"/>
  <c r="M229" i="18"/>
  <c r="N229" i="18" s="1"/>
  <c r="M431" i="18"/>
  <c r="N431" i="18" s="1"/>
  <c r="M334" i="18"/>
  <c r="N334" i="18" s="1"/>
  <c r="M398" i="18"/>
  <c r="N398" i="18" s="1"/>
  <c r="M462" i="18"/>
  <c r="N462" i="18" s="1"/>
  <c r="M534" i="18"/>
  <c r="N534" i="18" s="1"/>
  <c r="M608" i="18"/>
  <c r="N608" i="18" s="1"/>
  <c r="C13" i="12" s="1"/>
  <c r="E13" i="12" s="1"/>
  <c r="M695" i="18"/>
  <c r="N695" i="18" s="1"/>
  <c r="M781" i="18"/>
  <c r="N781" i="18" s="1"/>
  <c r="M872" i="18"/>
  <c r="N872" i="18" s="1"/>
  <c r="M325" i="18"/>
  <c r="N325" i="18" s="1"/>
  <c r="M389" i="18"/>
  <c r="N389" i="18" s="1"/>
  <c r="M453" i="18"/>
  <c r="N453" i="18" s="1"/>
  <c r="M524" i="18"/>
  <c r="N524" i="18" s="1"/>
  <c r="M593" i="18"/>
  <c r="N593" i="18" s="1"/>
  <c r="M661" i="18"/>
  <c r="N661" i="18" s="1"/>
  <c r="M767" i="18"/>
  <c r="N767" i="18" s="1"/>
  <c r="M831" i="18"/>
  <c r="N831" i="18" s="1"/>
  <c r="M308" i="18"/>
  <c r="N308" i="18" s="1"/>
  <c r="M372" i="18"/>
  <c r="N372" i="18" s="1"/>
  <c r="M436" i="18"/>
  <c r="N436" i="18" s="1"/>
  <c r="M503" i="18"/>
  <c r="N503" i="18" s="1"/>
  <c r="M582" i="18"/>
  <c r="N582" i="18" s="1"/>
  <c r="M667" i="18"/>
  <c r="N667" i="18" s="1"/>
  <c r="M982" i="18"/>
  <c r="N982" i="18" s="1"/>
  <c r="M527" i="18"/>
  <c r="N527" i="18" s="1"/>
  <c r="M606" i="18"/>
  <c r="N606" i="18" s="1"/>
  <c r="M677" i="18"/>
  <c r="N677" i="18" s="1"/>
  <c r="M410" i="18"/>
  <c r="N410" i="18" s="1"/>
  <c r="M473" i="18"/>
  <c r="N473" i="18" s="1"/>
  <c r="M547" i="18"/>
  <c r="N547" i="18" s="1"/>
  <c r="M615" i="18"/>
  <c r="N615" i="18" s="1"/>
  <c r="M716" i="18"/>
  <c r="N716" i="18" s="1"/>
  <c r="M789" i="18"/>
  <c r="N789" i="18" s="1"/>
  <c r="M409" i="18"/>
  <c r="N409" i="18" s="1"/>
  <c r="M472" i="18"/>
  <c r="N472" i="18" s="1"/>
  <c r="M541" i="18"/>
  <c r="N541" i="18" s="1"/>
  <c r="M620" i="18"/>
  <c r="N620" i="18" s="1"/>
  <c r="M693" i="18"/>
  <c r="N693" i="18" s="1"/>
  <c r="M787" i="18"/>
  <c r="N787" i="18" s="1"/>
  <c r="M288" i="18"/>
  <c r="N288" i="18" s="1"/>
  <c r="M352" i="18"/>
  <c r="N352" i="18" s="1"/>
  <c r="M416" i="18"/>
  <c r="N416" i="18" s="1"/>
  <c r="M486" i="18"/>
  <c r="N486" i="18" s="1"/>
  <c r="M560" i="18"/>
  <c r="N560" i="18" s="1"/>
  <c r="M629" i="18"/>
  <c r="N629" i="18" s="1"/>
  <c r="M726" i="18"/>
  <c r="N726" i="18" s="1"/>
  <c r="M863" i="18"/>
  <c r="N863" i="18" s="1"/>
  <c r="M979" i="18"/>
  <c r="N979" i="18" s="1"/>
  <c r="M772" i="18"/>
  <c r="N772" i="18" s="1"/>
  <c r="M836" i="18"/>
  <c r="N836" i="18" s="1"/>
  <c r="M959" i="18"/>
  <c r="N959" i="18" s="1"/>
  <c r="M482" i="18"/>
  <c r="N482" i="18" s="1"/>
  <c r="M546" i="18"/>
  <c r="N546" i="18" s="1"/>
  <c r="M610" i="18"/>
  <c r="N610" i="18" s="1"/>
  <c r="M674" i="18"/>
  <c r="N674" i="18" s="1"/>
  <c r="M738" i="18"/>
  <c r="N738" i="18" s="1"/>
  <c r="M802" i="18"/>
  <c r="N802" i="18" s="1"/>
  <c r="M867" i="18"/>
  <c r="N867" i="18" s="1"/>
  <c r="M1007" i="18"/>
  <c r="N1007" i="18" s="1"/>
  <c r="M681" i="18"/>
  <c r="N681" i="18" s="1"/>
  <c r="M745" i="18"/>
  <c r="N745" i="18" s="1"/>
  <c r="M809" i="18"/>
  <c r="N809" i="18" s="1"/>
  <c r="M876" i="18"/>
  <c r="N876" i="18" s="1"/>
  <c r="M999" i="18"/>
  <c r="N999" i="18" s="1"/>
  <c r="M672" i="18"/>
  <c r="N672" i="18" s="1"/>
  <c r="M736" i="18"/>
  <c r="N736" i="18" s="1"/>
  <c r="M800" i="18"/>
  <c r="N800" i="18" s="1"/>
  <c r="M870" i="18"/>
  <c r="N870" i="18" s="1"/>
  <c r="M1003" i="18"/>
  <c r="N1003" i="18" s="1"/>
  <c r="M879" i="18"/>
  <c r="N879" i="18" s="1"/>
  <c r="M1059" i="18"/>
  <c r="N1059" i="18" s="1"/>
  <c r="M883" i="18"/>
  <c r="N883" i="18" s="1"/>
  <c r="M1039" i="18"/>
  <c r="N1039" i="18" s="1"/>
  <c r="M906" i="18"/>
  <c r="N906" i="18" s="1"/>
  <c r="M970" i="18"/>
  <c r="N970" i="18" s="1"/>
  <c r="M1034" i="18"/>
  <c r="N1034" i="18" s="1"/>
  <c r="M1124" i="18"/>
  <c r="N1124" i="18" s="1"/>
  <c r="M937" i="18"/>
  <c r="N937" i="18" s="1"/>
  <c r="M1001" i="18"/>
  <c r="N1001" i="18" s="1"/>
  <c r="M1065" i="18"/>
  <c r="N1065" i="18" s="1"/>
  <c r="M896" i="18"/>
  <c r="N896" i="18" s="1"/>
  <c r="M960" i="18"/>
  <c r="N960" i="18" s="1"/>
  <c r="M1024" i="18"/>
  <c r="N1024" i="18" s="1"/>
  <c r="M1108" i="18"/>
  <c r="N1108" i="18" s="1"/>
  <c r="M1100" i="18"/>
  <c r="N1100" i="18" s="1"/>
  <c r="M917" i="18"/>
  <c r="N917" i="18" s="1"/>
  <c r="M981" i="18"/>
  <c r="N981" i="18" s="1"/>
  <c r="M1045" i="18"/>
  <c r="N1045" i="18" s="1"/>
  <c r="M916" i="18"/>
  <c r="N916" i="18" s="1"/>
  <c r="M980" i="18"/>
  <c r="N980" i="18" s="1"/>
  <c r="M1044" i="18"/>
  <c r="N1044" i="18" s="1"/>
  <c r="M1367" i="18"/>
  <c r="N1367" i="18" s="1"/>
  <c r="M1139" i="18"/>
  <c r="N1139" i="18" s="1"/>
  <c r="M1331" i="18"/>
  <c r="N1331" i="18" s="1"/>
  <c r="M1148" i="18"/>
  <c r="N1148" i="18" s="1"/>
  <c r="M1463" i="18"/>
  <c r="N1463" i="18" s="1"/>
  <c r="M1447" i="18"/>
  <c r="N1447" i="18" s="1"/>
  <c r="M1218" i="18"/>
  <c r="N1218" i="18" s="1"/>
  <c r="M1204" i="18"/>
  <c r="N1204" i="18" s="1"/>
  <c r="M1196" i="18"/>
  <c r="N1196" i="18" s="1"/>
  <c r="M1179" i="18"/>
  <c r="N1179" i="18" s="1"/>
  <c r="M1308" i="18"/>
  <c r="N1308" i="18" s="1"/>
  <c r="M1113" i="18"/>
  <c r="N1113" i="18" s="1"/>
  <c r="M1177" i="18"/>
  <c r="N1177" i="18" s="1"/>
  <c r="M1243" i="18"/>
  <c r="N1243" i="18" s="1"/>
  <c r="M1284" i="18"/>
  <c r="N1284" i="18" s="1"/>
  <c r="M1095" i="18"/>
  <c r="N1095" i="18" s="1"/>
  <c r="M1159" i="18"/>
  <c r="N1159" i="18" s="1"/>
  <c r="M1223" i="18"/>
  <c r="N1223" i="18" s="1"/>
  <c r="M1470" i="18"/>
  <c r="N1470" i="18" s="1"/>
  <c r="M1126" i="18"/>
  <c r="N1126" i="18" s="1"/>
  <c r="M1190" i="18"/>
  <c r="N1190" i="18" s="1"/>
  <c r="M1339" i="18"/>
  <c r="N1339" i="18" s="1"/>
  <c r="M1117" i="18"/>
  <c r="N1117" i="18" s="1"/>
  <c r="M1181" i="18"/>
  <c r="N1181" i="18" s="1"/>
  <c r="M1256" i="18"/>
  <c r="N1256" i="18" s="1"/>
  <c r="M1427" i="18"/>
  <c r="N1427" i="18" s="1"/>
  <c r="M1274" i="18"/>
  <c r="N1274" i="18" s="1"/>
  <c r="M1338" i="18"/>
  <c r="N1338" i="18" s="1"/>
  <c r="M1415" i="18"/>
  <c r="N1415" i="18" s="1"/>
  <c r="M1522" i="18"/>
  <c r="N1522" i="18" s="1"/>
  <c r="M1305" i="18"/>
  <c r="N1305" i="18" s="1"/>
  <c r="M1373" i="18"/>
  <c r="N1373" i="18" s="1"/>
  <c r="M1618" i="18"/>
  <c r="N1618" i="18" s="1"/>
  <c r="M1328" i="18"/>
  <c r="N1328" i="18" s="1"/>
  <c r="M1406" i="18"/>
  <c r="N1406" i="18" s="1"/>
  <c r="M1467" i="18"/>
  <c r="N1467" i="18" s="1"/>
  <c r="M1574" i="18"/>
  <c r="N1574" i="18" s="1"/>
  <c r="M1279" i="18"/>
  <c r="N1279" i="18" s="1"/>
  <c r="M1343" i="18"/>
  <c r="N1343" i="18" s="1"/>
  <c r="M1439" i="18"/>
  <c r="N1439" i="18" s="1"/>
  <c r="M1671" i="18"/>
  <c r="N1671" i="18" s="1"/>
  <c r="M1286" i="18"/>
  <c r="N1286" i="18" s="1"/>
  <c r="M1350" i="18"/>
  <c r="N1350" i="18" s="1"/>
  <c r="M1486" i="18"/>
  <c r="N1486" i="18" s="1"/>
  <c r="M1604" i="18"/>
  <c r="N1604" i="18" s="1"/>
  <c r="M1309" i="18"/>
  <c r="N1309" i="18" s="1"/>
  <c r="M1379" i="18"/>
  <c r="N1379" i="18" s="1"/>
  <c r="M1569" i="18"/>
  <c r="N1569" i="18" s="1"/>
  <c r="M1437" i="18"/>
  <c r="N1437" i="18" s="1"/>
  <c r="M1502" i="18"/>
  <c r="N1502" i="18" s="1"/>
  <c r="M1555" i="18"/>
  <c r="N1555" i="18" s="1"/>
  <c r="M1652" i="18"/>
  <c r="N1652" i="18" s="1"/>
  <c r="M1645" i="18"/>
  <c r="N1645" i="18" s="1"/>
  <c r="M1625" i="18"/>
  <c r="N1625" i="18" s="1"/>
  <c r="M1730" i="18"/>
  <c r="N1730" i="18" s="1"/>
  <c r="M1402" i="18"/>
  <c r="N1402" i="18" s="1"/>
  <c r="M1466" i="18"/>
  <c r="N1466" i="18" s="1"/>
  <c r="M1558" i="18"/>
  <c r="N1558" i="18" s="1"/>
  <c r="M1701" i="18"/>
  <c r="N1701" i="18" s="1"/>
  <c r="M1401" i="18"/>
  <c r="N1401" i="18" s="1"/>
  <c r="M1465" i="18"/>
  <c r="N1465" i="18" s="1"/>
  <c r="M1536" i="18"/>
  <c r="N1536" i="18" s="1"/>
  <c r="M1616" i="18"/>
  <c r="N1616" i="18" s="1"/>
  <c r="M1839" i="18"/>
  <c r="N1839" i="18" s="1"/>
  <c r="M1504" i="18"/>
  <c r="N1504" i="18" s="1"/>
  <c r="M1588" i="18"/>
  <c r="N1588" i="18" s="1"/>
  <c r="M1775" i="18"/>
  <c r="N1775" i="18" s="1"/>
  <c r="M1643" i="18"/>
  <c r="N1643" i="18" s="1"/>
  <c r="M1797" i="18"/>
  <c r="N1797" i="18" s="1"/>
  <c r="M1503" i="18"/>
  <c r="N1503" i="18" s="1"/>
  <c r="M1567" i="18"/>
  <c r="N1567" i="18" s="1"/>
  <c r="M1631" i="18"/>
  <c r="N1631" i="18" s="1"/>
  <c r="M1791" i="18"/>
  <c r="N1791" i="18" s="1"/>
  <c r="M1549" i="18"/>
  <c r="N1549" i="18" s="1"/>
  <c r="M1613" i="18"/>
  <c r="N1613" i="18" s="1"/>
  <c r="M1666" i="18"/>
  <c r="N1666" i="18" s="1"/>
  <c r="M1754" i="18"/>
  <c r="N1754" i="18" s="1"/>
  <c r="M1936" i="18"/>
  <c r="N1936" i="18" s="1"/>
  <c r="M1765" i="18"/>
  <c r="N1765" i="18" s="1"/>
  <c r="M1746" i="18"/>
  <c r="N1746" i="18" s="1"/>
  <c r="M1897" i="18"/>
  <c r="N1897" i="18" s="1"/>
  <c r="M1702" i="18"/>
  <c r="N1702" i="18" s="1"/>
  <c r="M1766" i="18"/>
  <c r="N1766" i="18" s="1"/>
  <c r="M1835" i="18"/>
  <c r="N1835" i="18" s="1"/>
  <c r="M1684" i="18"/>
  <c r="N1684" i="18" s="1"/>
  <c r="M1748" i="18"/>
  <c r="N1748" i="18" s="1"/>
  <c r="M1819" i="18"/>
  <c r="N1819" i="18" s="1"/>
  <c r="M1915" i="18"/>
  <c r="N1915" i="18" s="1"/>
  <c r="M1843" i="18"/>
  <c r="N1843" i="18" s="1"/>
  <c r="M1968" i="18"/>
  <c r="N1968" i="18" s="1"/>
  <c r="M1837" i="18"/>
  <c r="N1837" i="18" s="1"/>
  <c r="M1657" i="18"/>
  <c r="N1657" i="18" s="1"/>
  <c r="M1721" i="18"/>
  <c r="N1721" i="18" s="1"/>
  <c r="M1785" i="18"/>
  <c r="N1785" i="18" s="1"/>
  <c r="M1846" i="18"/>
  <c r="N1846" i="18" s="1"/>
  <c r="M1932" i="18"/>
  <c r="N1932" i="18" s="1"/>
  <c r="M1784" i="18"/>
  <c r="N1784" i="18" s="1"/>
  <c r="M1859" i="18"/>
  <c r="N1859" i="18" s="1"/>
  <c r="M1891" i="18"/>
  <c r="N1891" i="18" s="1"/>
  <c r="M2015" i="18"/>
  <c r="N2015" i="18" s="1"/>
  <c r="M1857" i="18"/>
  <c r="N1857" i="18" s="1"/>
  <c r="M2068" i="18"/>
  <c r="N2068" i="18" s="1"/>
  <c r="M1964" i="18"/>
  <c r="N1964" i="18" s="1"/>
  <c r="M1934" i="18"/>
  <c r="N1934" i="18" s="1"/>
  <c r="M1994" i="18"/>
  <c r="N1994" i="18" s="1"/>
  <c r="M1911" i="18"/>
  <c r="N1911" i="18" s="1"/>
  <c r="M1974" i="18"/>
  <c r="N1974" i="18" s="1"/>
  <c r="M2063" i="18"/>
  <c r="N2063" i="18" s="1"/>
  <c r="M1917" i="18"/>
  <c r="N1917" i="18" s="1"/>
  <c r="M1978" i="18"/>
  <c r="N1978" i="18" s="1"/>
  <c r="M2082" i="18"/>
  <c r="N2082" i="18" s="1"/>
  <c r="M2062" i="18"/>
  <c r="N2062" i="18" s="1"/>
  <c r="M2064" i="18"/>
  <c r="N2064" i="18" s="1"/>
  <c r="M1922" i="18"/>
  <c r="N1922" i="18" s="1"/>
  <c r="M1996" i="18"/>
  <c r="N1996" i="18" s="1"/>
  <c r="M1969" i="18"/>
  <c r="N1969" i="18" s="1"/>
  <c r="M2048" i="18"/>
  <c r="N2048" i="18" s="1"/>
  <c r="M2020" i="18"/>
  <c r="N2020" i="18" s="1"/>
  <c r="M2097" i="18"/>
  <c r="N2097" i="18" s="1"/>
  <c r="M2060" i="18"/>
  <c r="N2060" i="18" s="1"/>
  <c r="M1979" i="18"/>
  <c r="N1979" i="18" s="1"/>
  <c r="M2040" i="18"/>
  <c r="N2040" i="18" s="1"/>
  <c r="M2120" i="18"/>
  <c r="N2120" i="18" s="1"/>
  <c r="M2038" i="18"/>
  <c r="N2038" i="18" s="1"/>
  <c r="M2105" i="18"/>
  <c r="N2105" i="18" s="1"/>
  <c r="M2137" i="18"/>
  <c r="N2137" i="18" s="1"/>
  <c r="M2037" i="18"/>
  <c r="N2037" i="18" s="1"/>
  <c r="M2111" i="18"/>
  <c r="N2111" i="18" s="1"/>
  <c r="M2093" i="18"/>
  <c r="N2093" i="18" s="1"/>
  <c r="K184" i="18"/>
  <c r="M140" i="18"/>
  <c r="N140" i="18" s="1"/>
  <c r="K117" i="18"/>
  <c r="M76" i="18"/>
  <c r="N76" i="18" s="1"/>
  <c r="K53" i="18"/>
  <c r="K301" i="18"/>
  <c r="M301" i="18" s="1"/>
  <c r="N301" i="18" s="1"/>
  <c r="M232" i="18"/>
  <c r="N232" i="18" s="1"/>
  <c r="M184" i="18"/>
  <c r="N184" i="18" s="1"/>
  <c r="M141" i="18"/>
  <c r="N141" i="18" s="1"/>
  <c r="K118" i="18"/>
  <c r="M77" i="18"/>
  <c r="N77" i="18" s="1"/>
  <c r="K54" i="18"/>
  <c r="M54" i="18" s="1"/>
  <c r="N54" i="18" s="1"/>
  <c r="M13" i="18"/>
  <c r="N13" i="18" s="1"/>
  <c r="C9" i="12" s="1"/>
  <c r="K260" i="18"/>
  <c r="M260" i="18" s="1"/>
  <c r="N260" i="18" s="1"/>
  <c r="K237" i="18"/>
  <c r="K159" i="18"/>
  <c r="M159" i="18" s="1"/>
  <c r="N159" i="18" s="1"/>
  <c r="M118" i="18"/>
  <c r="N118" i="18" s="1"/>
  <c r="K95" i="18"/>
  <c r="M95" i="18" s="1"/>
  <c r="N95" i="18" s="1"/>
  <c r="M38" i="18"/>
  <c r="N38" i="18" s="1"/>
  <c r="K246" i="18"/>
  <c r="M246" i="18" s="1"/>
  <c r="N246" i="18" s="1"/>
  <c r="K210" i="18"/>
  <c r="M167" i="18"/>
  <c r="N167" i="18" s="1"/>
  <c r="M103" i="18"/>
  <c r="N103" i="18" s="1"/>
  <c r="M39" i="18"/>
  <c r="N39" i="18" s="1"/>
  <c r="N62" i="2"/>
  <c r="O62" i="2" s="1"/>
  <c r="H16" i="2"/>
  <c r="C16" i="6" s="1"/>
  <c r="H27" i="2"/>
  <c r="C27" i="6" s="1"/>
  <c r="G13" i="10"/>
  <c r="J13" i="10" s="1"/>
  <c r="K155" i="18"/>
  <c r="M155" i="18" s="1"/>
  <c r="N155" i="18" s="1"/>
  <c r="K91" i="18"/>
  <c r="M91" i="18" s="1"/>
  <c r="N91" i="18" s="1"/>
  <c r="P31" i="2"/>
  <c r="D31" i="6" s="1"/>
  <c r="G28" i="10"/>
  <c r="J28" i="10" s="1"/>
  <c r="F21" i="10"/>
  <c r="I21" i="10" s="1"/>
  <c r="H63" i="2"/>
  <c r="E28" i="6" s="1"/>
  <c r="H28" i="2"/>
  <c r="C28" i="6" s="1"/>
  <c r="K169" i="18"/>
  <c r="M169" i="18" s="1"/>
  <c r="N169" i="18" s="1"/>
  <c r="K105" i="18"/>
  <c r="K41" i="18"/>
  <c r="P21" i="2"/>
  <c r="D21" i="6" s="1"/>
  <c r="K224" i="18"/>
  <c r="K168" i="18"/>
  <c r="M168" i="18" s="1"/>
  <c r="N168" i="18" s="1"/>
  <c r="K136" i="18"/>
  <c r="M136" i="18" s="1"/>
  <c r="N136" i="18" s="1"/>
  <c r="K104" i="18"/>
  <c r="M104" i="18" s="1"/>
  <c r="N104" i="18" s="1"/>
  <c r="K72" i="18"/>
  <c r="M72" i="18" s="1"/>
  <c r="N72" i="18" s="1"/>
  <c r="K40" i="18"/>
  <c r="F9" i="10"/>
  <c r="H34" i="2"/>
  <c r="C34" i="6" s="1"/>
  <c r="G12" i="10"/>
  <c r="J12" i="10" s="1"/>
  <c r="H32" i="2"/>
  <c r="C32" i="6" s="1"/>
  <c r="H33" i="2"/>
  <c r="C33" i="6" s="1"/>
  <c r="N45" i="2"/>
  <c r="O45" i="2" s="1"/>
  <c r="G15" i="10"/>
  <c r="J15" i="10" s="1"/>
  <c r="G14" i="10"/>
  <c r="J14" i="10" s="1"/>
  <c r="M64" i="18"/>
  <c r="N64" i="18" s="1"/>
  <c r="M256" i="18"/>
  <c r="N256" i="18" s="1"/>
  <c r="M57" i="18"/>
  <c r="N57" i="18" s="1"/>
  <c r="M210" i="18"/>
  <c r="N210" i="18" s="1"/>
  <c r="M152" i="18"/>
  <c r="N152" i="18" s="1"/>
  <c r="M88" i="18"/>
  <c r="N88" i="18" s="1"/>
  <c r="M24" i="18"/>
  <c r="N24" i="18" s="1"/>
  <c r="M207" i="18"/>
  <c r="N207" i="18" s="1"/>
  <c r="M144" i="18"/>
  <c r="N144" i="18" s="1"/>
  <c r="M16" i="18"/>
  <c r="N16" i="18" s="1"/>
  <c r="M289" i="18"/>
  <c r="N289" i="18" s="1"/>
  <c r="M105" i="18"/>
  <c r="N105" i="18" s="1"/>
  <c r="M41" i="18"/>
  <c r="N41" i="18" s="1"/>
  <c r="M215" i="18"/>
  <c r="N215" i="18" s="1"/>
  <c r="M183" i="18"/>
  <c r="N183" i="18" s="1"/>
  <c r="M130" i="18"/>
  <c r="N130" i="18" s="1"/>
  <c r="M82" i="18"/>
  <c r="N82" i="18" s="1"/>
  <c r="M18" i="18"/>
  <c r="N18" i="18" s="1"/>
  <c r="M163" i="18"/>
  <c r="N163" i="18" s="1"/>
  <c r="M99" i="18"/>
  <c r="N99" i="18" s="1"/>
  <c r="M35" i="18"/>
  <c r="N35" i="18" s="1"/>
  <c r="M228" i="18"/>
  <c r="N228" i="18" s="1"/>
  <c r="M290" i="18"/>
  <c r="N290" i="18" s="1"/>
  <c r="M354" i="18"/>
  <c r="N354" i="18" s="1"/>
  <c r="M451" i="18"/>
  <c r="N451" i="18" s="1"/>
  <c r="M243" i="18"/>
  <c r="N243" i="18" s="1"/>
  <c r="M315" i="18"/>
  <c r="N315" i="18" s="1"/>
  <c r="M379" i="18"/>
  <c r="N379" i="18" s="1"/>
  <c r="M459" i="18"/>
  <c r="N459" i="18" s="1"/>
  <c r="M653" i="18"/>
  <c r="N653" i="18" s="1"/>
  <c r="M378" i="18"/>
  <c r="N378" i="18" s="1"/>
  <c r="M670" i="18"/>
  <c r="N670" i="18" s="1"/>
  <c r="M351" i="18"/>
  <c r="N351" i="18" s="1"/>
  <c r="M423" i="18"/>
  <c r="N423" i="18" s="1"/>
  <c r="M443" i="18"/>
  <c r="N443" i="18" s="1"/>
  <c r="M1027" i="18"/>
  <c r="N1027" i="18" s="1"/>
  <c r="M237" i="18"/>
  <c r="N237" i="18" s="1"/>
  <c r="M545" i="18"/>
  <c r="N545" i="18" s="1"/>
  <c r="M342" i="18"/>
  <c r="N342" i="18" s="1"/>
  <c r="M406" i="18"/>
  <c r="N406" i="18" s="1"/>
  <c r="M470" i="18"/>
  <c r="N470" i="18" s="1"/>
  <c r="M544" i="18"/>
  <c r="N544" i="18" s="1"/>
  <c r="M613" i="18"/>
  <c r="N613" i="18" s="1"/>
  <c r="M715" i="18"/>
  <c r="N715" i="18" s="1"/>
  <c r="M790" i="18"/>
  <c r="N790" i="18" s="1"/>
  <c r="M963" i="18"/>
  <c r="N963" i="18" s="1"/>
  <c r="M333" i="18"/>
  <c r="N333" i="18" s="1"/>
  <c r="M397" i="18"/>
  <c r="N397" i="18" s="1"/>
  <c r="M461" i="18"/>
  <c r="N461" i="18" s="1"/>
  <c r="M529" i="18"/>
  <c r="N529" i="18" s="1"/>
  <c r="M603" i="18"/>
  <c r="N603" i="18" s="1"/>
  <c r="M686" i="18"/>
  <c r="N686" i="18" s="1"/>
  <c r="M779" i="18"/>
  <c r="N779" i="18" s="1"/>
  <c r="M1046" i="18"/>
  <c r="N1046" i="18" s="1"/>
  <c r="M316" i="18"/>
  <c r="N316" i="18" s="1"/>
  <c r="M380" i="18"/>
  <c r="N380" i="18" s="1"/>
  <c r="M444" i="18"/>
  <c r="N444" i="18" s="1"/>
  <c r="M518" i="18"/>
  <c r="N518" i="18" s="1"/>
  <c r="M592" i="18"/>
  <c r="N592" i="18" s="1"/>
  <c r="M669" i="18"/>
  <c r="N669" i="18" s="1"/>
  <c r="C18" i="12" s="1"/>
  <c r="M467" i="18"/>
  <c r="N467" i="18" s="1"/>
  <c r="M542" i="18"/>
  <c r="N542" i="18" s="1"/>
  <c r="M616" i="18"/>
  <c r="N616" i="18" s="1"/>
  <c r="M702" i="18"/>
  <c r="N702" i="18" s="1"/>
  <c r="M418" i="18"/>
  <c r="N418" i="18" s="1"/>
  <c r="M483" i="18"/>
  <c r="N483" i="18" s="1"/>
  <c r="M551" i="18"/>
  <c r="N551" i="18" s="1"/>
  <c r="M630" i="18"/>
  <c r="N630" i="18" s="1"/>
  <c r="M727" i="18"/>
  <c r="N727" i="18" s="1"/>
  <c r="M798" i="18"/>
  <c r="N798" i="18" s="1"/>
  <c r="C19" i="12" s="1"/>
  <c r="E19" i="12" s="1"/>
  <c r="M417" i="18"/>
  <c r="N417" i="18" s="1"/>
  <c r="M477" i="18"/>
  <c r="N477" i="18" s="1"/>
  <c r="M556" i="18"/>
  <c r="N556" i="18" s="1"/>
  <c r="M625" i="18"/>
  <c r="N625" i="18" s="1"/>
  <c r="M718" i="18"/>
  <c r="N718" i="18" s="1"/>
  <c r="M791" i="18"/>
  <c r="N791" i="18" s="1"/>
  <c r="M296" i="18"/>
  <c r="N296" i="18" s="1"/>
  <c r="M360" i="18"/>
  <c r="N360" i="18" s="1"/>
  <c r="M424" i="18"/>
  <c r="N424" i="18" s="1"/>
  <c r="M496" i="18"/>
  <c r="N496" i="18" s="1"/>
  <c r="M565" i="18"/>
  <c r="N565" i="18" s="1"/>
  <c r="M644" i="18"/>
  <c r="N644" i="18" s="1"/>
  <c r="C15" i="12" s="1"/>
  <c r="E15" i="12" s="1"/>
  <c r="M732" i="18"/>
  <c r="N732" i="18" s="1"/>
  <c r="M878" i="18"/>
  <c r="N878" i="18" s="1"/>
  <c r="M998" i="18"/>
  <c r="N998" i="18" s="1"/>
  <c r="M780" i="18"/>
  <c r="N780" i="18" s="1"/>
  <c r="M844" i="18"/>
  <c r="N844" i="18" s="1"/>
  <c r="M971" i="18"/>
  <c r="N971" i="18" s="1"/>
  <c r="M490" i="18"/>
  <c r="N490" i="18" s="1"/>
  <c r="M554" i="18"/>
  <c r="N554" i="18" s="1"/>
  <c r="M618" i="18"/>
  <c r="N618" i="18" s="1"/>
  <c r="M682" i="18"/>
  <c r="N682" i="18" s="1"/>
  <c r="M746" i="18"/>
  <c r="N746" i="18" s="1"/>
  <c r="M810" i="18"/>
  <c r="N810" i="18" s="1"/>
  <c r="M871" i="18"/>
  <c r="N871" i="18" s="1"/>
  <c r="M1019" i="18"/>
  <c r="N1019" i="18" s="1"/>
  <c r="M689" i="18"/>
  <c r="N689" i="18" s="1"/>
  <c r="M753" i="18"/>
  <c r="N753" i="18" s="1"/>
  <c r="M817" i="18"/>
  <c r="N817" i="18" s="1"/>
  <c r="M881" i="18"/>
  <c r="N881" i="18" s="1"/>
  <c r="M1011" i="18"/>
  <c r="N1011" i="18" s="1"/>
  <c r="M680" i="18"/>
  <c r="N680" i="18" s="1"/>
  <c r="M744" i="18"/>
  <c r="N744" i="18" s="1"/>
  <c r="M808" i="18"/>
  <c r="N808" i="18" s="1"/>
  <c r="M880" i="18"/>
  <c r="N880" i="18" s="1"/>
  <c r="M1022" i="18"/>
  <c r="N1022" i="18" s="1"/>
  <c r="M919" i="18"/>
  <c r="N919" i="18" s="1"/>
  <c r="M1082" i="18"/>
  <c r="N1082" i="18" s="1"/>
  <c r="M885" i="18"/>
  <c r="N885" i="18" s="1"/>
  <c r="M1085" i="18"/>
  <c r="N1085" i="18" s="1"/>
  <c r="M914" i="18"/>
  <c r="N914" i="18" s="1"/>
  <c r="M978" i="18"/>
  <c r="N978" i="18" s="1"/>
  <c r="M1042" i="18"/>
  <c r="N1042" i="18" s="1"/>
  <c r="M1229" i="18"/>
  <c r="N1229" i="18" s="1"/>
  <c r="M945" i="18"/>
  <c r="N945" i="18" s="1"/>
  <c r="M1009" i="18"/>
  <c r="N1009" i="18" s="1"/>
  <c r="M1076" i="18"/>
  <c r="N1076" i="18" s="1"/>
  <c r="M904" i="18"/>
  <c r="N904" i="18" s="1"/>
  <c r="C21" i="12" s="1"/>
  <c r="E21" i="12" s="1"/>
  <c r="M968" i="18"/>
  <c r="N968" i="18" s="1"/>
  <c r="M1032" i="18"/>
  <c r="N1032" i="18" s="1"/>
  <c r="M1172" i="18"/>
  <c r="N1172" i="18" s="1"/>
  <c r="M1120" i="18"/>
  <c r="N1120" i="18" s="1"/>
  <c r="M925" i="18"/>
  <c r="N925" i="18" s="1"/>
  <c r="M989" i="18"/>
  <c r="N989" i="18" s="1"/>
  <c r="M1053" i="18"/>
  <c r="N1053" i="18" s="1"/>
  <c r="M924" i="18"/>
  <c r="N924" i="18" s="1"/>
  <c r="M988" i="18"/>
  <c r="N988" i="18" s="1"/>
  <c r="M1052" i="18"/>
  <c r="N1052" i="18" s="1"/>
  <c r="M1475" i="18"/>
  <c r="N1475" i="18" s="1"/>
  <c r="M1146" i="18"/>
  <c r="N1146" i="18" s="1"/>
  <c r="M1524" i="18"/>
  <c r="N1524" i="18" s="1"/>
  <c r="M1178" i="18"/>
  <c r="N1178" i="18" s="1"/>
  <c r="M1162" i="18"/>
  <c r="N1162" i="18" s="1"/>
  <c r="M1540" i="18"/>
  <c r="N1540" i="18" s="1"/>
  <c r="M1220" i="18"/>
  <c r="N1220" i="18" s="1"/>
  <c r="M1208" i="18"/>
  <c r="N1208" i="18" s="1"/>
  <c r="M1200" i="18"/>
  <c r="N1200" i="18" s="1"/>
  <c r="M1187" i="18"/>
  <c r="N1187" i="18" s="1"/>
  <c r="M1340" i="18"/>
  <c r="N1340" i="18" s="1"/>
  <c r="M1121" i="18"/>
  <c r="N1121" i="18" s="1"/>
  <c r="M1185" i="18"/>
  <c r="N1185" i="18" s="1"/>
  <c r="M1249" i="18"/>
  <c r="N1249" i="18" s="1"/>
  <c r="M1316" i="18"/>
  <c r="N1316" i="18" s="1"/>
  <c r="M1103" i="18"/>
  <c r="N1103" i="18" s="1"/>
  <c r="M1167" i="18"/>
  <c r="N1167" i="18" s="1"/>
  <c r="M1227" i="18"/>
  <c r="N1227" i="18" s="1"/>
  <c r="M1515" i="18"/>
  <c r="N1515" i="18" s="1"/>
  <c r="M1134" i="18"/>
  <c r="N1134" i="18" s="1"/>
  <c r="M1198" i="18"/>
  <c r="N1198" i="18" s="1"/>
  <c r="M1360" i="18"/>
  <c r="N1360" i="18" s="1"/>
  <c r="M1125" i="18"/>
  <c r="N1125" i="18" s="1"/>
  <c r="M1189" i="18"/>
  <c r="N1189" i="18" s="1"/>
  <c r="M1265" i="18"/>
  <c r="N1265" i="18" s="1"/>
  <c r="M1452" i="18"/>
  <c r="N1452" i="18" s="1"/>
  <c r="M1282" i="18"/>
  <c r="N1282" i="18" s="1"/>
  <c r="M1346" i="18"/>
  <c r="N1346" i="18" s="1"/>
  <c r="M1432" i="18"/>
  <c r="N1432" i="18" s="1"/>
  <c r="M1528" i="18"/>
  <c r="N1528" i="18" s="1"/>
  <c r="M1313" i="18"/>
  <c r="N1313" i="18" s="1"/>
  <c r="M1384" i="18"/>
  <c r="N1384" i="18" s="1"/>
  <c r="M1632" i="18"/>
  <c r="N1632" i="18" s="1"/>
  <c r="M1336" i="18"/>
  <c r="N1336" i="18" s="1"/>
  <c r="M1412" i="18"/>
  <c r="N1412" i="18" s="1"/>
  <c r="M1476" i="18"/>
  <c r="N1476" i="18" s="1"/>
  <c r="M1638" i="18"/>
  <c r="N1638" i="18" s="1"/>
  <c r="M1287" i="18"/>
  <c r="N1287" i="18" s="1"/>
  <c r="M1355" i="18"/>
  <c r="N1355" i="18" s="1"/>
  <c r="M1455" i="18"/>
  <c r="N1455" i="18" s="1"/>
  <c r="M1230" i="18"/>
  <c r="N1230" i="18" s="1"/>
  <c r="M1294" i="18"/>
  <c r="N1294" i="18" s="1"/>
  <c r="M1372" i="18"/>
  <c r="N1372" i="18" s="1"/>
  <c r="M1488" i="18"/>
  <c r="N1488" i="18" s="1"/>
  <c r="M1759" i="18"/>
  <c r="N1759" i="18" s="1"/>
  <c r="M1317" i="18"/>
  <c r="N1317" i="18" s="1"/>
  <c r="M1389" i="18"/>
  <c r="N1389" i="18" s="1"/>
  <c r="M1648" i="18"/>
  <c r="N1648" i="18" s="1"/>
  <c r="M1445" i="18"/>
  <c r="N1445" i="18" s="1"/>
  <c r="M1512" i="18"/>
  <c r="N1512" i="18" s="1"/>
  <c r="M1562" i="18"/>
  <c r="N1562" i="18" s="1"/>
  <c r="M1691" i="18"/>
  <c r="N1691" i="18" s="1"/>
  <c r="M1647" i="18"/>
  <c r="N1647" i="18" s="1"/>
  <c r="M1628" i="18"/>
  <c r="N1628" i="18" s="1"/>
  <c r="M1735" i="18"/>
  <c r="N1735" i="18" s="1"/>
  <c r="M1410" i="18"/>
  <c r="N1410" i="18" s="1"/>
  <c r="M1474" i="18"/>
  <c r="N1474" i="18" s="1"/>
  <c r="M1561" i="18"/>
  <c r="N1561" i="18" s="1"/>
  <c r="M1783" i="18"/>
  <c r="N1783" i="18" s="1"/>
  <c r="M1409" i="18"/>
  <c r="N1409" i="18" s="1"/>
  <c r="M1473" i="18"/>
  <c r="N1473" i="18" s="1"/>
  <c r="M1539" i="18"/>
  <c r="N1539" i="18" s="1"/>
  <c r="M1622" i="18"/>
  <c r="N1622" i="18" s="1"/>
  <c r="M1440" i="18"/>
  <c r="N1440" i="18" s="1"/>
  <c r="M1508" i="18"/>
  <c r="N1508" i="18" s="1"/>
  <c r="M1610" i="18"/>
  <c r="N1610" i="18" s="1"/>
  <c r="M1587" i="18"/>
  <c r="N1587" i="18" s="1"/>
  <c r="M1669" i="18"/>
  <c r="N1669" i="18" s="1"/>
  <c r="M1811" i="18"/>
  <c r="N1811" i="18" s="1"/>
  <c r="M1511" i="18"/>
  <c r="N1511" i="18" s="1"/>
  <c r="M1575" i="18"/>
  <c r="N1575" i="18" s="1"/>
  <c r="M1639" i="18"/>
  <c r="N1639" i="18" s="1"/>
  <c r="M1743" i="18"/>
  <c r="N1743" i="18" s="1"/>
  <c r="M1557" i="18"/>
  <c r="N1557" i="18" s="1"/>
  <c r="M1621" i="18"/>
  <c r="N1621" i="18" s="1"/>
  <c r="M1695" i="18"/>
  <c r="N1695" i="18" s="1"/>
  <c r="M1763" i="18"/>
  <c r="N1763" i="18" s="1"/>
  <c r="M1675" i="18"/>
  <c r="N1675" i="18" s="1"/>
  <c r="M1781" i="18"/>
  <c r="N1781" i="18" s="1"/>
  <c r="M1755" i="18"/>
  <c r="N1755" i="18" s="1"/>
  <c r="M1646" i="18"/>
  <c r="N1646" i="18" s="1"/>
  <c r="M1710" i="18"/>
  <c r="N1710" i="18" s="1"/>
  <c r="M1774" i="18"/>
  <c r="N1774" i="18" s="1"/>
  <c r="M1840" i="18"/>
  <c r="N1840" i="18" s="1"/>
  <c r="M1692" i="18"/>
  <c r="N1692" i="18" s="1"/>
  <c r="M1756" i="18"/>
  <c r="N1756" i="18" s="1"/>
  <c r="M1824" i="18"/>
  <c r="N1824" i="18" s="1"/>
  <c r="M1952" i="18"/>
  <c r="N1952" i="18" s="1"/>
  <c r="M1848" i="18"/>
  <c r="N1848" i="18" s="1"/>
  <c r="M1988" i="18"/>
  <c r="N1988" i="18" s="1"/>
  <c r="M1847" i="18"/>
  <c r="N1847" i="18" s="1"/>
  <c r="M1665" i="18"/>
  <c r="N1665" i="18" s="1"/>
  <c r="M1729" i="18"/>
  <c r="N1729" i="18" s="1"/>
  <c r="M1793" i="18"/>
  <c r="N1793" i="18" s="1"/>
  <c r="M1855" i="18"/>
  <c r="N1855" i="18" s="1"/>
  <c r="M1956" i="18"/>
  <c r="N1956" i="18" s="1"/>
  <c r="M1792" i="18"/>
  <c r="N1792" i="18" s="1"/>
  <c r="M1876" i="18"/>
  <c r="N1876" i="18" s="1"/>
  <c r="M1894" i="18"/>
  <c r="N1894" i="18" s="1"/>
  <c r="M2119" i="18"/>
  <c r="N2119" i="18" s="1"/>
  <c r="M1865" i="18"/>
  <c r="N1865" i="18" s="1"/>
  <c r="M1944" i="18"/>
  <c r="N1944" i="18" s="1"/>
  <c r="M1971" i="18"/>
  <c r="N1971" i="18" s="1"/>
  <c r="M1950" i="18"/>
  <c r="N1950" i="18" s="1"/>
  <c r="M1999" i="18"/>
  <c r="N1999" i="18" s="1"/>
  <c r="M1919" i="18"/>
  <c r="N1919" i="18" s="1"/>
  <c r="M1982" i="18"/>
  <c r="N1982" i="18" s="1"/>
  <c r="M2065" i="18"/>
  <c r="N2065" i="18" s="1"/>
  <c r="M1925" i="18"/>
  <c r="N1925" i="18" s="1"/>
  <c r="M1981" i="18"/>
  <c r="N1981" i="18" s="1"/>
  <c r="M2104" i="18"/>
  <c r="N2104" i="18" s="1"/>
  <c r="M2092" i="18"/>
  <c r="N2092" i="18" s="1"/>
  <c r="M2089" i="18"/>
  <c r="N2089" i="18" s="1"/>
  <c r="M1930" i="18"/>
  <c r="N1930" i="18" s="1"/>
  <c r="M2018" i="18"/>
  <c r="N2018" i="18" s="1"/>
  <c r="M1975" i="18"/>
  <c r="N1975" i="18" s="1"/>
  <c r="M2050" i="18"/>
  <c r="N2050" i="18" s="1"/>
  <c r="M2024" i="18"/>
  <c r="N2024" i="18" s="1"/>
  <c r="M2100" i="18"/>
  <c r="N2100" i="18" s="1"/>
  <c r="M2071" i="18"/>
  <c r="N2071" i="18" s="1"/>
  <c r="M1987" i="18"/>
  <c r="N1987" i="18" s="1"/>
  <c r="M2044" i="18"/>
  <c r="N2044" i="18" s="1"/>
  <c r="M2128" i="18"/>
  <c r="N2128" i="18" s="1"/>
  <c r="M2042" i="18"/>
  <c r="N2042" i="18" s="1"/>
  <c r="M2131" i="18"/>
  <c r="N2131" i="18" s="1"/>
  <c r="M2107" i="18"/>
  <c r="N2107" i="18" s="1"/>
  <c r="M2045" i="18"/>
  <c r="N2045" i="18" s="1"/>
  <c r="M2116" i="18"/>
  <c r="N2116" i="18" s="1"/>
  <c r="M2101" i="18"/>
  <c r="N2101" i="18" s="1"/>
  <c r="K293" i="18"/>
  <c r="M293" i="18" s="1"/>
  <c r="N293" i="18" s="1"/>
  <c r="K241" i="18"/>
  <c r="M241" i="18" s="1"/>
  <c r="N241" i="18" s="1"/>
  <c r="K205" i="18"/>
  <c r="M205" i="18" s="1"/>
  <c r="N205" i="18" s="1"/>
  <c r="M180" i="18"/>
  <c r="N180" i="18" s="1"/>
  <c r="K157" i="18"/>
  <c r="M157" i="18" s="1"/>
  <c r="N157" i="18" s="1"/>
  <c r="M116" i="18"/>
  <c r="N116" i="18" s="1"/>
  <c r="K93" i="18"/>
  <c r="M93" i="18" s="1"/>
  <c r="N93" i="18" s="1"/>
  <c r="M52" i="18"/>
  <c r="N52" i="18" s="1"/>
  <c r="K29" i="18"/>
  <c r="M29" i="18" s="1"/>
  <c r="N29" i="18" s="1"/>
  <c r="M230" i="18"/>
  <c r="N230" i="18" s="1"/>
  <c r="K202" i="18"/>
  <c r="M202" i="18" s="1"/>
  <c r="N202" i="18" s="1"/>
  <c r="K181" i="18"/>
  <c r="M181" i="18" s="1"/>
  <c r="N181" i="18" s="1"/>
  <c r="K158" i="18"/>
  <c r="M158" i="18" s="1"/>
  <c r="N158" i="18" s="1"/>
  <c r="M117" i="18"/>
  <c r="N117" i="18" s="1"/>
  <c r="K94" i="18"/>
  <c r="M94" i="18" s="1"/>
  <c r="N94" i="18" s="1"/>
  <c r="M53" i="18"/>
  <c r="N53" i="18" s="1"/>
  <c r="K30" i="18"/>
  <c r="K135" i="18"/>
  <c r="M135" i="18" s="1"/>
  <c r="N135" i="18" s="1"/>
  <c r="M30" i="18"/>
  <c r="N30" i="18" s="1"/>
  <c r="M287" i="18"/>
  <c r="N287" i="18" s="1"/>
  <c r="M242" i="18"/>
  <c r="N242" i="18" s="1"/>
  <c r="K206" i="18"/>
  <c r="M206" i="18" s="1"/>
  <c r="N206" i="18" s="1"/>
  <c r="M31" i="18"/>
  <c r="N31" i="18" s="1"/>
  <c r="H59" i="2"/>
  <c r="E24" i="6" s="1"/>
  <c r="P25" i="2"/>
  <c r="D25" i="6" s="1"/>
  <c r="N44" i="2"/>
  <c r="O44" i="2" s="1"/>
  <c r="K147" i="18"/>
  <c r="M147" i="18" s="1"/>
  <c r="N147" i="18" s="1"/>
  <c r="K87" i="18"/>
  <c r="M87" i="18" s="1"/>
  <c r="N87" i="18" s="1"/>
  <c r="G19" i="10"/>
  <c r="J19" i="10" s="1"/>
  <c r="G21" i="10"/>
  <c r="J21" i="10" s="1"/>
  <c r="F19" i="10"/>
  <c r="I19" i="10" s="1"/>
  <c r="L19" i="10" s="1"/>
  <c r="M19" i="10" s="1"/>
  <c r="H62" i="2"/>
  <c r="E27" i="6" s="1"/>
  <c r="H20" i="2"/>
  <c r="C20" i="6" s="1"/>
  <c r="K161" i="18"/>
  <c r="M161" i="18" s="1"/>
  <c r="N161" i="18" s="1"/>
  <c r="K97" i="18"/>
  <c r="M97" i="18" s="1"/>
  <c r="N97" i="18" s="1"/>
  <c r="K33" i="18"/>
  <c r="M33" i="18" s="1"/>
  <c r="N33" i="18" s="1"/>
  <c r="H34" i="10"/>
  <c r="K34" i="10" s="1"/>
  <c r="H26" i="10"/>
  <c r="K26" i="10" s="1"/>
  <c r="H18" i="10"/>
  <c r="K18" i="10" s="1"/>
  <c r="K208" i="18"/>
  <c r="M208" i="18" s="1"/>
  <c r="N208" i="18" s="1"/>
  <c r="K164" i="18"/>
  <c r="K132" i="18"/>
  <c r="M132" i="18" s="1"/>
  <c r="N132" i="18" s="1"/>
  <c r="K100" i="18"/>
  <c r="M100" i="18" s="1"/>
  <c r="N100" i="18" s="1"/>
  <c r="K68" i="18"/>
  <c r="M68" i="18" s="1"/>
  <c r="N68" i="18" s="1"/>
  <c r="H31" i="10"/>
  <c r="K31" i="10" s="1"/>
  <c r="P33" i="2"/>
  <c r="D33" i="6" s="1"/>
  <c r="P30" i="2"/>
  <c r="D30" i="6" s="1"/>
  <c r="H29" i="10"/>
  <c r="K29" i="10" s="1"/>
  <c r="P16" i="2"/>
  <c r="D16" i="6" s="1"/>
  <c r="E18" i="12" l="1"/>
  <c r="E10" i="12"/>
  <c r="E33" i="12"/>
  <c r="E20" i="12"/>
  <c r="E9" i="12"/>
  <c r="E23" i="12"/>
  <c r="E32" i="12"/>
  <c r="E34" i="12"/>
  <c r="E31" i="12"/>
  <c r="O70" i="2"/>
  <c r="P44" i="2" s="1"/>
  <c r="P23" i="2"/>
  <c r="D23" i="6" s="1"/>
  <c r="P22" i="2"/>
  <c r="D22" i="6" s="1"/>
  <c r="H68" i="2"/>
  <c r="E33" i="6" s="1"/>
  <c r="H11" i="2"/>
  <c r="C11" i="6" s="1"/>
  <c r="P18" i="2"/>
  <c r="D18" i="6" s="1"/>
  <c r="H18" i="2"/>
  <c r="C18" i="6" s="1"/>
  <c r="P13" i="2"/>
  <c r="D13" i="6" s="1"/>
  <c r="H58" i="2"/>
  <c r="E23" i="6" s="1"/>
  <c r="P10" i="2"/>
  <c r="D10" i="6" s="1"/>
  <c r="L21" i="10"/>
  <c r="M21" i="10" s="1"/>
  <c r="P27" i="2"/>
  <c r="D27" i="6" s="1"/>
  <c r="G27" i="6" s="1"/>
  <c r="C27" i="1" s="1"/>
  <c r="J38" i="10"/>
  <c r="J37" i="10"/>
  <c r="L28" i="10"/>
  <c r="M28" i="10" s="1"/>
  <c r="L11" i="10"/>
  <c r="M11" i="10" s="1"/>
  <c r="L29" i="10"/>
  <c r="M29" i="10" s="1"/>
  <c r="P34" i="2"/>
  <c r="D34" i="6" s="1"/>
  <c r="H26" i="2"/>
  <c r="C26" i="6" s="1"/>
  <c r="P14" i="2"/>
  <c r="D14" i="6" s="1"/>
  <c r="F38" i="10"/>
  <c r="F37" i="10"/>
  <c r="I9" i="10"/>
  <c r="H31" i="2"/>
  <c r="C31" i="6" s="1"/>
  <c r="L23" i="10"/>
  <c r="M23" i="10" s="1"/>
  <c r="L34" i="10"/>
  <c r="M34" i="10" s="1"/>
  <c r="H22" i="2"/>
  <c r="C22" i="6" s="1"/>
  <c r="L14" i="10"/>
  <c r="M14" i="10" s="1"/>
  <c r="H54" i="2"/>
  <c r="E19" i="6" s="1"/>
  <c r="H13" i="2"/>
  <c r="C13" i="6" s="1"/>
  <c r="P55" i="2"/>
  <c r="F20" i="6" s="1"/>
  <c r="P26" i="2"/>
  <c r="D26" i="6" s="1"/>
  <c r="P29" i="2"/>
  <c r="D29" i="6" s="1"/>
  <c r="P19" i="2"/>
  <c r="D19" i="6" s="1"/>
  <c r="P15" i="2"/>
  <c r="D15" i="6" s="1"/>
  <c r="L31" i="10"/>
  <c r="M31" i="10" s="1"/>
  <c r="H50" i="2"/>
  <c r="E15" i="6" s="1"/>
  <c r="P32" i="2"/>
  <c r="D32" i="6" s="1"/>
  <c r="G37" i="10"/>
  <c r="H10" i="2"/>
  <c r="C10" i="6" s="1"/>
  <c r="H44" i="2"/>
  <c r="P65" i="2"/>
  <c r="F30" i="6" s="1"/>
  <c r="L22" i="10"/>
  <c r="M22" i="10" s="1"/>
  <c r="P62" i="2"/>
  <c r="F27" i="6" s="1"/>
  <c r="L27" i="10"/>
  <c r="M27" i="10" s="1"/>
  <c r="P20" i="2"/>
  <c r="D20" i="6" s="1"/>
  <c r="G20" i="6" s="1"/>
  <c r="C20" i="1" s="1"/>
  <c r="P66" i="2"/>
  <c r="F31" i="6" s="1"/>
  <c r="P56" i="2"/>
  <c r="F21" i="6" s="1"/>
  <c r="P24" i="2"/>
  <c r="D24" i="6" s="1"/>
  <c r="G38" i="10"/>
  <c r="H60" i="2"/>
  <c r="E25" i="6" s="1"/>
  <c r="D35" i="12"/>
  <c r="H64" i="2"/>
  <c r="E29" i="6" s="1"/>
  <c r="H65" i="2"/>
  <c r="E30" i="6" s="1"/>
  <c r="G30" i="6" s="1"/>
  <c r="C30" i="1" s="1"/>
  <c r="H48" i="2"/>
  <c r="E13" i="6" s="1"/>
  <c r="H49" i="2"/>
  <c r="E14" i="6" s="1"/>
  <c r="H66" i="2"/>
  <c r="E31" i="6" s="1"/>
  <c r="H56" i="2"/>
  <c r="E21" i="6" s="1"/>
  <c r="G21" i="6" s="1"/>
  <c r="C21" i="1" s="1"/>
  <c r="H57" i="2"/>
  <c r="E22" i="6" s="1"/>
  <c r="H37" i="10"/>
  <c r="H9" i="2"/>
  <c r="H38" i="10"/>
  <c r="P12" i="2"/>
  <c r="D12" i="6" s="1"/>
  <c r="H15" i="2"/>
  <c r="C15" i="6" s="1"/>
  <c r="H23" i="2"/>
  <c r="C23" i="6" s="1"/>
  <c r="H14" i="2"/>
  <c r="C14" i="6" s="1"/>
  <c r="P11" i="2"/>
  <c r="D11" i="6" s="1"/>
  <c r="K38" i="10"/>
  <c r="K37" i="10"/>
  <c r="J18" i="7"/>
  <c r="P9" i="2"/>
  <c r="L33" i="10"/>
  <c r="M33" i="10" s="1"/>
  <c r="L13" i="10"/>
  <c r="M13" i="10" s="1"/>
  <c r="P17" i="2"/>
  <c r="D17" i="6" s="1"/>
  <c r="H19" i="2"/>
  <c r="C19" i="6" s="1"/>
  <c r="E37" i="12" l="1"/>
  <c r="F34" i="12" s="1"/>
  <c r="G12" i="6"/>
  <c r="C12" i="1" s="1"/>
  <c r="G24" i="6"/>
  <c r="C24" i="1" s="1"/>
  <c r="G34" i="6"/>
  <c r="C34" i="1" s="1"/>
  <c r="G17" i="6"/>
  <c r="C17" i="1" s="1"/>
  <c r="F9" i="6"/>
  <c r="P35" i="2"/>
  <c r="D9" i="6"/>
  <c r="D35" i="6" s="1"/>
  <c r="P67" i="2"/>
  <c r="F32" i="6" s="1"/>
  <c r="G32" i="6" s="1"/>
  <c r="C32" i="1" s="1"/>
  <c r="P69" i="2"/>
  <c r="F34" i="6" s="1"/>
  <c r="P58" i="2"/>
  <c r="F23" i="6" s="1"/>
  <c r="G23" i="6" s="1"/>
  <c r="C23" i="1" s="1"/>
  <c r="P51" i="2"/>
  <c r="F16" i="6" s="1"/>
  <c r="G16" i="6" s="1"/>
  <c r="C16" i="1" s="1"/>
  <c r="P46" i="2"/>
  <c r="F11" i="6" s="1"/>
  <c r="G11" i="6" s="1"/>
  <c r="C11" i="1" s="1"/>
  <c r="P64" i="2"/>
  <c r="F29" i="6" s="1"/>
  <c r="G29" i="6" s="1"/>
  <c r="C29" i="1" s="1"/>
  <c r="P60" i="2"/>
  <c r="F25" i="6" s="1"/>
  <c r="G25" i="6" s="1"/>
  <c r="C25" i="1" s="1"/>
  <c r="E9" i="6"/>
  <c r="E35" i="6" s="1"/>
  <c r="H70" i="2"/>
  <c r="G31" i="6"/>
  <c r="C31" i="1" s="1"/>
  <c r="C9" i="6"/>
  <c r="H35" i="2"/>
  <c r="P54" i="2"/>
  <c r="F19" i="6" s="1"/>
  <c r="G19" i="6" s="1"/>
  <c r="C19" i="1" s="1"/>
  <c r="P45" i="2"/>
  <c r="F10" i="6" s="1"/>
  <c r="P61" i="2"/>
  <c r="F26" i="6" s="1"/>
  <c r="G26" i="6" s="1"/>
  <c r="C26" i="1" s="1"/>
  <c r="P48" i="2"/>
  <c r="F13" i="6" s="1"/>
  <c r="G13" i="6" s="1"/>
  <c r="C13" i="1" s="1"/>
  <c r="P49" i="2"/>
  <c r="F14" i="6" s="1"/>
  <c r="G14" i="6" s="1"/>
  <c r="C14" i="1" s="1"/>
  <c r="P63" i="2"/>
  <c r="F28" i="6" s="1"/>
  <c r="G28" i="6" s="1"/>
  <c r="C28" i="1" s="1"/>
  <c r="P59" i="2"/>
  <c r="F24" i="6" s="1"/>
  <c r="P57" i="2"/>
  <c r="F22" i="6" s="1"/>
  <c r="G22" i="6" s="1"/>
  <c r="C22" i="1" s="1"/>
  <c r="P52" i="2"/>
  <c r="F17" i="6" s="1"/>
  <c r="P50" i="2"/>
  <c r="F15" i="6" s="1"/>
  <c r="G15" i="6" s="1"/>
  <c r="C15" i="1" s="1"/>
  <c r="P47" i="2"/>
  <c r="F12" i="6" s="1"/>
  <c r="P68" i="2"/>
  <c r="F33" i="6" s="1"/>
  <c r="G33" i="6" s="1"/>
  <c r="C33" i="1" s="1"/>
  <c r="G10" i="6"/>
  <c r="C10" i="1" s="1"/>
  <c r="I37" i="10"/>
  <c r="I38" i="10"/>
  <c r="L9" i="10"/>
  <c r="P53" i="2"/>
  <c r="F18" i="6" s="1"/>
  <c r="G18" i="6" s="1"/>
  <c r="C18" i="1" s="1"/>
  <c r="F24" i="12" l="1"/>
  <c r="F13" i="12"/>
  <c r="F20" i="12"/>
  <c r="F25" i="12"/>
  <c r="F16" i="12"/>
  <c r="F19" i="12"/>
  <c r="F29" i="12"/>
  <c r="F21" i="12"/>
  <c r="F12" i="12"/>
  <c r="F26" i="12"/>
  <c r="F10" i="12"/>
  <c r="F14" i="12"/>
  <c r="F18" i="12"/>
  <c r="F9" i="12"/>
  <c r="F11" i="12"/>
  <c r="F28" i="12"/>
  <c r="F30" i="12"/>
  <c r="F33" i="12"/>
  <c r="F27" i="12"/>
  <c r="F17" i="12"/>
  <c r="F15" i="12"/>
  <c r="F31" i="12"/>
  <c r="F22" i="12"/>
  <c r="F32" i="12"/>
  <c r="F23" i="12"/>
  <c r="L37" i="10"/>
  <c r="M9" i="10"/>
  <c r="L38" i="10"/>
  <c r="P70" i="2"/>
  <c r="F35" i="6"/>
  <c r="C35" i="6"/>
  <c r="G9" i="6"/>
  <c r="F35" i="12" l="1"/>
  <c r="G34" i="12" s="1"/>
  <c r="E34" i="1" s="1"/>
  <c r="G11" i="12"/>
  <c r="E11" i="1" s="1"/>
  <c r="G15" i="12"/>
  <c r="E15" i="1" s="1"/>
  <c r="G20" i="12"/>
  <c r="E20" i="1" s="1"/>
  <c r="G12" i="12"/>
  <c r="E12" i="1" s="1"/>
  <c r="G10" i="12"/>
  <c r="E10" i="1" s="1"/>
  <c r="G33" i="12"/>
  <c r="E33" i="1" s="1"/>
  <c r="G32" i="12"/>
  <c r="E32" i="1" s="1"/>
  <c r="M35" i="10"/>
  <c r="G35" i="6"/>
  <c r="C9" i="1"/>
  <c r="G30" i="12" l="1"/>
  <c r="E30" i="1" s="1"/>
  <c r="G26" i="12"/>
  <c r="E26" i="1" s="1"/>
  <c r="G27" i="12"/>
  <c r="E27" i="1" s="1"/>
  <c r="G23" i="12"/>
  <c r="E23" i="1" s="1"/>
  <c r="G17" i="12"/>
  <c r="E17" i="1" s="1"/>
  <c r="G14" i="12"/>
  <c r="E14" i="1" s="1"/>
  <c r="G25" i="12"/>
  <c r="E25" i="1" s="1"/>
  <c r="G19" i="12"/>
  <c r="E19" i="1" s="1"/>
  <c r="G16" i="12"/>
  <c r="E16" i="1" s="1"/>
  <c r="G18" i="12"/>
  <c r="E18" i="1" s="1"/>
  <c r="G9" i="12"/>
  <c r="G21" i="12"/>
  <c r="E21" i="1" s="1"/>
  <c r="G22" i="12"/>
  <c r="E22" i="1" s="1"/>
  <c r="G13" i="12"/>
  <c r="E13" i="1" s="1"/>
  <c r="G28" i="12"/>
  <c r="E28" i="1" s="1"/>
  <c r="G24" i="12"/>
  <c r="E24" i="1" s="1"/>
  <c r="G29" i="12"/>
  <c r="E29" i="1" s="1"/>
  <c r="G31" i="12"/>
  <c r="E31" i="1" s="1"/>
  <c r="C35" i="1"/>
  <c r="N20" i="10"/>
  <c r="D20" i="1" s="1"/>
  <c r="F20" i="1" s="1"/>
  <c r="N25" i="10"/>
  <c r="D25" i="1" s="1"/>
  <c r="F25" i="1" s="1"/>
  <c r="N32" i="10"/>
  <c r="D32" i="1" s="1"/>
  <c r="F32" i="1" s="1"/>
  <c r="N24" i="10"/>
  <c r="D24" i="1" s="1"/>
  <c r="N18" i="10"/>
  <c r="D18" i="1" s="1"/>
  <c r="N15" i="10"/>
  <c r="D15" i="1" s="1"/>
  <c r="F15" i="1" s="1"/>
  <c r="N19" i="10"/>
  <c r="D19" i="1" s="1"/>
  <c r="F19" i="1" s="1"/>
  <c r="N10" i="10"/>
  <c r="D10" i="1" s="1"/>
  <c r="F10" i="1" s="1"/>
  <c r="N30" i="10"/>
  <c r="D30" i="1" s="1"/>
  <c r="N17" i="10"/>
  <c r="D17" i="1" s="1"/>
  <c r="F17" i="1" s="1"/>
  <c r="N26" i="10"/>
  <c r="D26" i="1" s="1"/>
  <c r="N12" i="10"/>
  <c r="D12" i="1" s="1"/>
  <c r="F12" i="1" s="1"/>
  <c r="N16" i="10"/>
  <c r="D16" i="1" s="1"/>
  <c r="N13" i="10"/>
  <c r="D13" i="1" s="1"/>
  <c r="F13" i="1" s="1"/>
  <c r="N34" i="10"/>
  <c r="D34" i="1" s="1"/>
  <c r="F34" i="1" s="1"/>
  <c r="N31" i="10"/>
  <c r="D31" i="1" s="1"/>
  <c r="N33" i="10"/>
  <c r="D33" i="1" s="1"/>
  <c r="F33" i="1" s="1"/>
  <c r="N23" i="10"/>
  <c r="D23" i="1" s="1"/>
  <c r="F23" i="1" s="1"/>
  <c r="N27" i="10"/>
  <c r="D27" i="1" s="1"/>
  <c r="N11" i="10"/>
  <c r="D11" i="1" s="1"/>
  <c r="F11" i="1" s="1"/>
  <c r="N14" i="10"/>
  <c r="D14" i="1" s="1"/>
  <c r="F14" i="1" s="1"/>
  <c r="N21" i="10"/>
  <c r="D21" i="1" s="1"/>
  <c r="F21" i="1" s="1"/>
  <c r="N22" i="10"/>
  <c r="D22" i="1" s="1"/>
  <c r="N28" i="10"/>
  <c r="D28" i="1" s="1"/>
  <c r="F28" i="1" s="1"/>
  <c r="N29" i="10"/>
  <c r="D29" i="1" s="1"/>
  <c r="N9" i="10"/>
  <c r="F27" i="1" l="1"/>
  <c r="F26" i="1"/>
  <c r="F29" i="1"/>
  <c r="F30" i="1"/>
  <c r="F16" i="1"/>
  <c r="E9" i="1"/>
  <c r="E35" i="1" s="1"/>
  <c r="G35" i="12"/>
  <c r="F18" i="1"/>
  <c r="F24" i="1"/>
  <c r="F31" i="1"/>
  <c r="F22" i="1"/>
  <c r="N35" i="10"/>
  <c r="D9" i="1"/>
  <c r="D35" i="1" l="1"/>
  <c r="F9" i="1"/>
  <c r="F35" i="1" s="1"/>
</calcChain>
</file>

<file path=xl/sharedStrings.xml><?xml version="1.0" encoding="utf-8"?>
<sst xmlns="http://schemas.openxmlformats.org/spreadsheetml/2006/main" count="3221" uniqueCount="2713">
  <si>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</si>
  <si>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</si>
  <si>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</si>
  <si>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</si>
  <si>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</si>
  <si>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</si>
  <si>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</si>
  <si>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</si>
  <si>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</si>
  <si>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</si>
  <si>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</si>
  <si>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</si>
  <si>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</si>
  <si>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</si>
  <si>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</si>
  <si>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</si>
  <si>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</si>
  <si>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</si>
  <si>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</si>
  <si>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</si>
  <si>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</si>
  <si>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</si>
  <si>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</si>
  <si>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</si>
  <si>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</si>
  <si>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</si>
  <si>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</si>
  <si>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</si>
  <si>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</si>
  <si>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</si>
  <si>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</si>
  <si>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</si>
  <si>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</si>
  <si>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</si>
  <si>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</si>
  <si>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</si>
  <si>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</si>
  <si>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</si>
  <si>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</si>
  <si>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</si>
  <si>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</si>
  <si>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</si>
  <si>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</si>
  <si>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</si>
  <si>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</si>
  <si>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</si>
  <si>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</si>
  <si>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</si>
  <si>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</si>
  <si>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</si>
  <si>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</si>
  <si>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</si>
  <si>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</si>
  <si>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</si>
  <si>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</si>
  <si>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</si>
  <si>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</si>
  <si>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</si>
  <si>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</si>
  <si>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</si>
  <si>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</si>
  <si>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</si>
  <si>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</si>
  <si>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N</t>
  </si>
  <si>
    <t>O</t>
  </si>
  <si>
    <t>I + J + K</t>
  </si>
  <si>
    <t>Fläche</t>
  </si>
  <si>
    <t>(Teil-)Indikatoren Gemeinden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</si>
  <si>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</si>
  <si>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</si>
  <si>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</si>
  <si>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</si>
  <si>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</si>
  <si>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</si>
  <si>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</si>
  <si>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</si>
  <si>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</si>
  <si>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</si>
  <si>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</si>
  <si>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</si>
  <si>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</si>
  <si>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</si>
  <si>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</si>
  <si>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</si>
  <si>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</si>
  <si>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</si>
  <si>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</si>
  <si>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</si>
  <si>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</si>
  <si>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</si>
  <si>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</si>
  <si>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</si>
  <si>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</si>
  <si>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</si>
  <si>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</si>
  <si>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</si>
  <si>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</si>
  <si>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</si>
  <si>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</si>
  <si>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</si>
  <si>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</si>
  <si>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</si>
  <si>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</si>
  <si>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</si>
  <si>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</si>
  <si>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</si>
  <si>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</si>
  <si>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</si>
  <si>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</si>
  <si>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</si>
  <si>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</si>
  <si>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</si>
  <si>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</si>
  <si>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</si>
  <si>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</si>
  <si>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</si>
  <si>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</si>
  <si>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</si>
  <si>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</si>
  <si>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</si>
  <si>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</si>
  <si>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</si>
  <si>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</si>
  <si>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</si>
  <si>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</si>
  <si>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</si>
  <si>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</si>
  <si>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</si>
  <si>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</si>
  <si>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</si>
  <si>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</si>
  <si>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</si>
  <si>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</si>
  <si>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</si>
  <si>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</si>
  <si>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</si>
  <si>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</si>
  <si>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</si>
  <si>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</si>
  <si>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</si>
  <si>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</si>
  <si>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</si>
  <si>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</si>
  <si>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</si>
  <si>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</si>
  <si>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</si>
  <si>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</si>
  <si>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</si>
  <si>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</si>
  <si>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</si>
  <si>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</si>
  <si>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</si>
  <si>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</si>
  <si>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</si>
  <si>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</si>
  <si>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</si>
  <si>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</si>
  <si>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</si>
  <si>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</si>
  <si>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</si>
  <si>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</si>
  <si>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O / O[Schweiz] * Dotation</t>
  </si>
  <si>
    <t>Lasten-
index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</si>
  <si>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</si>
  <si>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</si>
  <si>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</si>
  <si>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</si>
  <si>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</si>
  <si>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</si>
  <si>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</si>
  <si>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</si>
  <si>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</si>
  <si>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</si>
  <si>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</si>
  <si>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</si>
  <si>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</si>
  <si>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</si>
  <si>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</si>
  <si>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</si>
  <si>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</si>
  <si>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</si>
  <si>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</si>
  <si>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</si>
  <si>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</si>
  <si>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</si>
  <si>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</si>
  <si>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</si>
  <si>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</si>
  <si>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</si>
  <si>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</si>
  <si>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</si>
  <si>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</si>
  <si>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</si>
  <si>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</si>
  <si>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</si>
  <si>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</si>
  <si>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</si>
  <si>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</si>
  <si>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</si>
  <si>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</si>
  <si>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</si>
  <si>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</si>
  <si>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</si>
  <si>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</si>
  <si>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</si>
  <si>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</si>
  <si>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</si>
  <si>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</si>
  <si>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</si>
  <si>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</si>
  <si>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</si>
  <si>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</si>
  <si>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</si>
  <si>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</si>
  <si>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</si>
  <si>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</si>
  <si>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</si>
  <si>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</si>
  <si>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</si>
  <si>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</si>
  <si>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</si>
  <si>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</si>
  <si>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GCC total</t>
  </si>
  <si>
    <t>SCC A</t>
  </si>
  <si>
    <t>SCC B</t>
  </si>
  <si>
    <t>Partial indicators</t>
  </si>
  <si>
    <t>Standardized partial indicators</t>
  </si>
  <si>
    <t>Average (AVG)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</si>
  <si>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</si>
  <si>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</si>
  <si>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</si>
  <si>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</si>
  <si>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</si>
  <si>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</si>
  <si>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</si>
  <si>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</si>
  <si>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</si>
  <si>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</si>
  <si>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</si>
  <si>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</si>
  <si>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</si>
  <si>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</si>
  <si>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</si>
  <si>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</si>
  <si>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</si>
  <si>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</si>
  <si>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Partial equalizations</t>
  </si>
  <si>
    <t>Proportion</t>
  </si>
  <si>
    <t>Indicator = Proportion of population in residential areas with fewer than 200 inhabitants</t>
  </si>
  <si>
    <t>Weighting (ω)</t>
  </si>
  <si>
    <t>(Partial) indicators communes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</si>
  <si>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</si>
  <si>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</si>
  <si>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</si>
  <si>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</si>
  <si>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</si>
  <si>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</si>
  <si>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</si>
  <si>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</si>
  <si>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</si>
  <si>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</si>
  <si>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</si>
  <si>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</si>
  <si>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</si>
  <si>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</si>
  <si>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</si>
  <si>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Moyenne (moy.)</t>
  </si>
  <si>
    <t>Écart-type</t>
  </si>
  <si>
    <t>Indicateurs (partiels) des communes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</si>
  <si>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</si>
  <si>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</si>
  <si>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</si>
  <si>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</si>
  <si>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</si>
  <si>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</si>
  <si>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</si>
  <si>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</si>
  <si>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</si>
  <si>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</si>
  <si>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</si>
  <si>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</si>
  <si>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</si>
  <si>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</si>
  <si>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</si>
  <si>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</si>
  <si>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</si>
  <si>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</si>
  <si>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</si>
  <si>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</si>
  <si>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</si>
  <si>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</si>
  <si>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</si>
  <si>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</si>
  <si>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</si>
  <si>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</si>
  <si>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</si>
  <si>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</si>
  <si>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</si>
  <si>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</si>
  <si>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</si>
  <si>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</si>
  <si>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</si>
  <si>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</si>
  <si>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</si>
  <si>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</si>
  <si>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</si>
  <si>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</si>
  <si>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</si>
  <si>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</si>
  <si>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</si>
  <si>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</si>
  <si>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</si>
  <si>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</si>
  <si>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</si>
  <si>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</si>
  <si>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</si>
  <si>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</si>
  <si>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</si>
  <si>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</si>
  <si>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</si>
  <si>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</si>
  <si>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</si>
  <si>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</si>
  <si>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</si>
  <si>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</si>
  <si>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</si>
  <si>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</si>
  <si>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</si>
  <si>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</si>
  <si>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</si>
  <si>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</si>
  <si>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</si>
  <si>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</si>
  <si>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</si>
  <si>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</si>
  <si>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</si>
  <si>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</si>
  <si>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</si>
  <si>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</si>
  <si>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</si>
  <si>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</si>
  <si>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</si>
  <si>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</si>
  <si>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</si>
  <si>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</si>
  <si>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</si>
  <si>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</si>
  <si>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</si>
  <si>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</si>
  <si>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</si>
  <si>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Valore medio (med)</t>
  </si>
  <si>
    <t>Deviazione standard</t>
  </si>
  <si>
    <t>Indicatori (parziali) dei Comuni</t>
  </si>
  <si>
    <t>Nome del Comune</t>
  </si>
  <si>
    <t>Occupazione</t>
  </si>
  <si>
    <t>En francs</t>
  </si>
  <si>
    <t>Montants reçus, en francs</t>
  </si>
  <si>
    <t>%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</si>
  <si>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</si>
  <si>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</si>
  <si>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</si>
  <si>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</si>
  <si>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</si>
  <si>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</si>
  <si>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</si>
  <si>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</si>
  <si>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</si>
  <si>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</si>
  <si>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</si>
  <si>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</si>
  <si>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</si>
  <si>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</si>
  <si>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</si>
  <si>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</si>
  <si>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</si>
  <si>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</si>
  <si>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</si>
  <si>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</si>
  <si>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</si>
  <si>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</si>
  <si>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</si>
  <si>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</si>
  <si>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</si>
  <si>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</si>
  <si>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</si>
  <si>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</si>
  <si>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</si>
  <si>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</si>
  <si>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</si>
  <si>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</si>
  <si>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</si>
  <si>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</si>
  <si>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</si>
  <si>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</si>
  <si>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</si>
  <si>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</si>
  <si>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</si>
  <si>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</si>
  <si>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</si>
  <si>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</si>
  <si>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</si>
  <si>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</si>
  <si>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</si>
  <si>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</si>
  <si>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</si>
  <si>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</si>
  <si>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</si>
  <si>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</si>
  <si>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</si>
  <si>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Indicateur des
villes-centres</t>
  </si>
  <si>
    <t>Montant reçu
au titre des
CCS F</t>
  </si>
  <si>
    <t>Armut
(Armutsindikator
des BFS)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</si>
  <si>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</si>
  <si>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</si>
  <si>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</si>
  <si>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</si>
  <si>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</si>
  <si>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</si>
  <si>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</si>
  <si>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</si>
  <si>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</si>
  <si>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</si>
  <si>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</si>
  <si>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</si>
  <si>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</si>
  <si>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</si>
  <si>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</si>
  <si>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</si>
  <si>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</si>
  <si>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</si>
  <si>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</si>
  <si>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</si>
  <si>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</si>
  <si>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</si>
  <si>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</si>
  <si>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</si>
  <si>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</si>
  <si>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</si>
  <si>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</si>
  <si>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</si>
  <si>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</si>
  <si>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</si>
  <si>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</si>
  <si>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</si>
  <si>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</si>
  <si>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</si>
  <si>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</si>
  <si>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</si>
  <si>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</si>
  <si>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</si>
  <si>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</si>
  <si>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</si>
  <si>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</si>
  <si>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</si>
  <si>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</si>
  <si>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</si>
  <si>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</si>
  <si>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</si>
  <si>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</si>
  <si>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</si>
  <si>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</si>
  <si>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</si>
  <si>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</si>
  <si>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</si>
  <si>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</si>
  <si>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</si>
  <si>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</si>
  <si>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</si>
  <si>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</si>
  <si>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Canton
number
FSO</t>
  </si>
  <si>
    <t>Employment
rate</t>
  </si>
  <si>
    <t>Population
density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</si>
  <si>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</si>
  <si>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</si>
  <si>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</si>
  <si>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</si>
  <si>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</si>
  <si>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</si>
  <si>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</si>
  <si>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</si>
  <si>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</si>
  <si>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</si>
  <si>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</si>
  <si>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</si>
  <si>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</si>
  <si>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</si>
  <si>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</si>
  <si>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</si>
  <si>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</si>
  <si>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</si>
  <si>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</si>
  <si>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</si>
  <si>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Mittelwert</t>
  </si>
  <si>
    <t>E / G</t>
  </si>
  <si>
    <t>(G + E) / F</t>
  </si>
  <si>
    <t>Weighted standardized
partial indicators</t>
  </si>
  <si>
    <t>Moyenne</t>
  </si>
  <si>
    <t>Valore medio</t>
  </si>
  <si>
    <t>Average</t>
  </si>
  <si>
    <t>M * G</t>
  </si>
  <si>
    <t>J + K + L</t>
  </si>
  <si>
    <t>GLA-1</t>
  </si>
  <si>
    <t>SLA.AC 1</t>
  </si>
  <si>
    <t>SLA.F 1</t>
  </si>
  <si>
    <t>SLA.AC-1</t>
  </si>
  <si>
    <t>SLA.AC-2</t>
  </si>
  <si>
    <t>SLA.F-1</t>
  </si>
  <si>
    <t>SLA.AC 2</t>
  </si>
  <si>
    <t>SLA.F 2</t>
  </si>
  <si>
    <t>Lastenindex
Gemeinde</t>
  </si>
  <si>
    <t>Lastenindex
Gemeinde
gewichtet</t>
  </si>
  <si>
    <t>Summe
Lastenindex
Gemeinde</t>
  </si>
  <si>
    <t>Indice des
charges des
communes</t>
  </si>
  <si>
    <t>Indice des
charges des
communes
pondéré</t>
  </si>
  <si>
    <t>Somme des
indices des
charges des
communes</t>
  </si>
  <si>
    <t>Indice di
aggravio del
Comune</t>
  </si>
  <si>
    <t>Indice di
aggravio del
Comune
ponderato</t>
  </si>
  <si>
    <t>Indicatore
della
città polo</t>
  </si>
  <si>
    <t>Core city
indicator</t>
  </si>
  <si>
    <t>Superficie
produttiva</t>
  </si>
  <si>
    <t>SLA.F-2</t>
  </si>
  <si>
    <t>GLA-2</t>
  </si>
  <si>
    <t>Minimum (Min)</t>
  </si>
  <si>
    <t>Minimum (min.)</t>
  </si>
  <si>
    <t>Minimo (min)</t>
  </si>
  <si>
    <t>F / G</t>
  </si>
  <si>
    <t>J / K</t>
  </si>
  <si>
    <t>Somma indici
di aggravio
Comune</t>
  </si>
  <si>
    <t>Soziodemografischer
Lastenausgleich</t>
  </si>
  <si>
    <t>Compensation des charges
socio-démographiques</t>
  </si>
  <si>
    <t>Perequazione dell'aggravio
sociodemografico</t>
  </si>
  <si>
    <t>Socio-demographic
cost compensation</t>
  </si>
  <si>
    <t>Geografisch-
topografischer
Lastenausgleich</t>
  </si>
  <si>
    <t>GLA</t>
  </si>
  <si>
    <t>CCG</t>
  </si>
  <si>
    <t>PAG</t>
  </si>
  <si>
    <t>GCC</t>
  </si>
  <si>
    <t>Perequazione
dell'aggravio
geotopografico</t>
  </si>
  <si>
    <t>Geographical/
topographic cost
compensation</t>
  </si>
  <si>
    <t>Compensation
des charges géo-
topographiques</t>
  </si>
  <si>
    <t>Geografisch-topografischer
Lastenausgleich (GLA)</t>
  </si>
  <si>
    <t>Perequazione dell'aggravio
geotopografico (PAG)</t>
  </si>
  <si>
    <t>Geographical/topographic
cost compensation (GCC)</t>
  </si>
  <si>
    <t>Structure d’âge
(part de la population résidante ayant plus de 80 ans)</t>
  </si>
  <si>
    <t>Structure
d’âge
(CCS B)</t>
  </si>
  <si>
    <t>GCC 3 (Settlement structure)</t>
  </si>
  <si>
    <t>Outpayments
SCC A-C</t>
  </si>
  <si>
    <t>Municipality
number
FSO</t>
  </si>
  <si>
    <t>Municipality</t>
  </si>
  <si>
    <t>Municipality
burden
index</t>
  </si>
  <si>
    <t>Municipality
burden
index
weighted</t>
  </si>
  <si>
    <t>Sum of
municipality
burden index</t>
  </si>
  <si>
    <t>Settlement structure</t>
  </si>
  <si>
    <t>Calculation of cost compensation endowments</t>
  </si>
  <si>
    <t>Calcolo delle dotazioni nella compensazione degli oneri</t>
  </si>
  <si>
    <t>Calcul des dotations de la compensation des charges</t>
  </si>
  <si>
    <t>Berechnung der Dotationen im Lastenausgleich</t>
  </si>
  <si>
    <t>Indikator = Medianhöhe der produktiven Fläche</t>
  </si>
  <si>
    <t>Indicatore = altitudine mediana della superficie produttiva</t>
  </si>
  <si>
    <t>Indicator = Median altitude of productive surface area</t>
  </si>
  <si>
    <t xml:space="preserve"> (N - 100) * L</t>
  </si>
  <si>
    <t>M / M[Schweiz] * Dot</t>
  </si>
  <si>
    <t>M / M[Suisse] * dot.</t>
  </si>
  <si>
    <t>M / M[Svizzera] * dot</t>
  </si>
  <si>
    <t>M / M[Swi] * End</t>
  </si>
  <si>
    <t>D * (E - E[MW])</t>
  </si>
  <si>
    <t>D * (E - E[moy.])</t>
  </si>
  <si>
    <t>D * (E - E[med])</t>
  </si>
  <si>
    <t>D * (E - e[AVG])</t>
  </si>
  <si>
    <t>F / F[Schweiz] * Dot</t>
  </si>
  <si>
    <t>F / F[Suisse] * dot.</t>
  </si>
  <si>
    <t>F / F[Svizzera] * dot</t>
  </si>
  <si>
    <t>F / F[Swi] * End</t>
  </si>
  <si>
    <t>L * Bev</t>
  </si>
  <si>
    <t>L * pop.</t>
  </si>
  <si>
    <t>L * Pop</t>
  </si>
  <si>
    <t>Version</t>
  </si>
  <si>
    <t>Datum</t>
  </si>
  <si>
    <t>Densité
de l'habitat</t>
  </si>
  <si>
    <t>26.0</t>
  </si>
  <si>
    <t>19.05.2025</t>
  </si>
  <si>
    <t>FA-2026-250519090513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</si>
  <si>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</si>
  <si>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</si>
  <si>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</si>
  <si>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</si>
  <si>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</si>
  <si>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</si>
  <si>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</si>
  <si>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</si>
  <si>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</si>
  <si>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</si>
  <si>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</si>
  <si>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</si>
  <si>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</si>
  <si>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</si>
  <si>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</si>
  <si>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</si>
  <si>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</si>
  <si>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</si>
  <si>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</si>
  <si>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</si>
  <si>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</si>
  <si>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</si>
  <si>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</si>
  <si>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</si>
  <si>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</si>
  <si>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</si>
  <si>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</si>
  <si>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</si>
  <si>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</si>
  <si>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</si>
  <si>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</si>
  <si>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</si>
  <si>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</si>
  <si>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</si>
  <si>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</si>
  <si>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</si>
  <si>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</si>
  <si>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</si>
  <si>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</si>
  <si>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</si>
  <si>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</si>
  <si>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</si>
  <si>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</si>
  <si>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</si>
  <si>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</si>
  <si>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</si>
  <si>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</si>
  <si>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</si>
  <si>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</si>
  <si>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</si>
  <si>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</si>
  <si>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</si>
  <si>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</si>
  <si>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</si>
  <si>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</si>
  <si>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</si>
  <si>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</si>
  <si>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</si>
  <si>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</si>
  <si>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</si>
  <si>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</si>
  <si>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</si>
  <si>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</si>
  <si>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</si>
  <si>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</si>
  <si>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</si>
  <si>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</si>
  <si>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</si>
  <si>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</si>
  <si>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</si>
  <si>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</si>
  <si>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</si>
  <si>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</si>
  <si>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</si>
  <si>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</si>
  <si>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</si>
  <si>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</si>
  <si>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</si>
  <si>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</si>
  <si>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</si>
  <si>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</si>
  <si>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</si>
  <si>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</si>
  <si>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</si>
  <si>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</si>
  <si>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</si>
  <si>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</si>
  <si>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</si>
  <si>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</si>
  <si>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</si>
  <si>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</si>
  <si>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</si>
  <si>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</si>
  <si>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</si>
  <si>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</si>
  <si>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</si>
  <si>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</si>
  <si>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</si>
  <si>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</si>
  <si>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</si>
  <si>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</si>
  <si>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</si>
  <si>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</si>
  <si>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</si>
  <si>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</si>
  <si>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</si>
  <si>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</si>
  <si>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</si>
  <si>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</si>
  <si>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</si>
  <si>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</si>
  <si>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</si>
  <si>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</si>
  <si>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</si>
  <si>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</si>
  <si>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</si>
  <si>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</si>
  <si>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</si>
  <si>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</si>
  <si>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</si>
  <si>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</si>
  <si>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</si>
  <si>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</si>
  <si>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</si>
  <si>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</si>
  <si>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</si>
  <si>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</si>
  <si>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</si>
  <si>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</si>
  <si>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</si>
  <si>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</si>
  <si>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</si>
  <si>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</si>
  <si>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</si>
  <si>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</si>
  <si>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</si>
  <si>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</si>
  <si>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</si>
  <si>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</si>
  <si>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</si>
  <si>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</si>
  <si>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</si>
  <si>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</si>
  <si>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</si>
  <si>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</si>
  <si>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</si>
  <si>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</si>
  <si>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</si>
  <si>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</si>
  <si>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</si>
  <si>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</si>
  <si>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</si>
  <si>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Andelfingen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</si>
  <si>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</si>
  <si>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</si>
  <si>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</si>
  <si>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</si>
  <si>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</si>
  <si>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</si>
  <si>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</si>
  <si>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</si>
  <si>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</si>
  <si>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</si>
  <si>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</si>
  <si>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</si>
  <si>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</si>
  <si>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</si>
  <si>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</si>
  <si>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</si>
  <si>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</si>
  <si>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</si>
  <si>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</si>
  <si>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</si>
  <si>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</si>
  <si>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</si>
  <si>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</si>
  <si>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</si>
  <si>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</si>
  <si>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</si>
  <si>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</si>
  <si>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</si>
  <si>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</si>
  <si>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</si>
  <si>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</si>
  <si>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</si>
  <si>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</si>
  <si>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</si>
  <si>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</si>
  <si>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</si>
  <si>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</si>
  <si>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</si>
  <si>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</si>
  <si>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</si>
  <si>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</si>
  <si>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</si>
  <si>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</si>
  <si>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</si>
  <si>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</si>
  <si>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</si>
  <si>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</si>
  <si>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</si>
  <si>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</si>
  <si>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</si>
  <si>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</si>
  <si>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</si>
  <si>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</si>
  <si>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</si>
  <si>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</si>
  <si>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</si>
  <si>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</si>
  <si>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</si>
  <si>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</si>
  <si>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</si>
  <si>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</si>
  <si>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</si>
  <si>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</si>
  <si>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</si>
  <si>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</si>
  <si>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</si>
  <si>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</si>
  <si>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</si>
  <si>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</si>
  <si>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</si>
  <si>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</si>
  <si>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</si>
  <si>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</si>
  <si>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</si>
  <si>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</si>
  <si>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</si>
  <si>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</si>
  <si>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</si>
  <si>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</si>
  <si>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</si>
  <si>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</si>
  <si>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</si>
  <si>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</si>
  <si>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</si>
  <si>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</si>
  <si>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</si>
  <si>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</si>
  <si>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</si>
  <si>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</si>
  <si>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</si>
  <si>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</si>
  <si>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</si>
  <si>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</si>
  <si>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</si>
  <si>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</si>
  <si>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</si>
  <si>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</si>
  <si>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</si>
  <si>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</si>
  <si>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</si>
  <si>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</si>
  <si>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</si>
  <si>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</si>
  <si>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</si>
  <si>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</si>
  <si>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</si>
  <si>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</si>
  <si>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</si>
  <si>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</si>
  <si>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</si>
  <si>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</si>
  <si>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</si>
  <si>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</si>
  <si>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</si>
  <si>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</si>
  <si>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</si>
  <si>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</si>
  <si>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</si>
  <si>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</si>
  <si>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</si>
  <si>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</si>
  <si>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</si>
  <si>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</si>
  <si>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</si>
  <si>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</si>
  <si>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</si>
  <si>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</si>
  <si>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</si>
  <si>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</si>
  <si>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</si>
  <si>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</si>
  <si>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</si>
  <si>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</si>
  <si>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</si>
  <si>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</si>
  <si>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</si>
  <si>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</si>
  <si>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</si>
  <si>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</si>
  <si>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</si>
  <si>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</si>
  <si>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</si>
  <si>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</si>
  <si>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</si>
  <si>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</si>
  <si>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</si>
  <si>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</si>
  <si>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</si>
  <si>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</si>
  <si>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</si>
  <si>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</si>
  <si>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</si>
  <si>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</si>
  <si>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</si>
  <si>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</si>
  <si>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</si>
  <si>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</si>
  <si>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</si>
  <si>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</si>
  <si>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</si>
  <si>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</si>
  <si>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</si>
  <si>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</si>
  <si>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</si>
  <si>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</si>
  <si>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</si>
  <si>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</si>
  <si>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</si>
  <si>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</si>
  <si>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</si>
  <si>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</si>
  <si>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</si>
  <si>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</si>
  <si>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</si>
  <si>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</si>
  <si>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</si>
  <si>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</si>
  <si>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</si>
  <si>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</si>
  <si>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</si>
  <si>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</si>
  <si>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</si>
  <si>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</si>
  <si>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</si>
  <si>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</si>
  <si>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</si>
  <si>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</si>
  <si>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</si>
  <si>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</si>
  <si>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</si>
  <si>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</si>
  <si>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</si>
  <si>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</si>
  <si>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</si>
  <si>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</si>
  <si>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</si>
  <si>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</si>
  <si>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</si>
  <si>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</si>
  <si>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</si>
  <si>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</si>
  <si>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</si>
  <si>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</si>
  <si>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</si>
  <si>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</si>
  <si>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</si>
  <si>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</si>
  <si>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</si>
  <si>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</si>
  <si>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</si>
  <si>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</si>
  <si>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</si>
  <si>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</si>
  <si>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</si>
  <si>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</si>
  <si>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</si>
  <si>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</si>
  <si>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</si>
  <si>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</si>
  <si>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</si>
  <si>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</si>
  <si>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</si>
  <si>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</si>
  <si>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</si>
  <si>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</si>
  <si>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</si>
  <si>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</si>
  <si>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</si>
  <si>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</si>
  <si>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</si>
  <si>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</si>
  <si>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</si>
  <si>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</si>
  <si>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</si>
  <si>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</si>
  <si>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</si>
  <si>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</si>
  <si>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</si>
  <si>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</si>
  <si>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</si>
  <si>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</si>
  <si>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</si>
  <si>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</si>
  <si>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</si>
  <si>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</si>
  <si>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</si>
  <si>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</si>
  <si>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</si>
  <si>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</si>
  <si>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</si>
  <si>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</si>
  <si>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</si>
  <si>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</si>
  <si>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</si>
  <si>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</si>
  <si>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</si>
  <si>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</si>
  <si>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</si>
  <si>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</si>
  <si>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</si>
  <si>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</si>
  <si>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</si>
  <si>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</si>
  <si>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</si>
  <si>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</si>
  <si>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</si>
  <si>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</si>
  <si>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</si>
  <si>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</si>
  <si>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</si>
  <si>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</si>
  <si>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</si>
  <si>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</si>
  <si>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</si>
  <si>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</si>
  <si>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</si>
  <si>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</si>
  <si>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</si>
  <si>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</si>
  <si>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</si>
  <si>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</si>
  <si>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</si>
  <si>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</si>
  <si>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</si>
  <si>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</si>
  <si>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</si>
  <si>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</si>
  <si>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</si>
  <si>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</si>
  <si>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</si>
  <si>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</si>
  <si>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</si>
  <si>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</si>
  <si>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</si>
  <si>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</si>
  <si>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</si>
  <si>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</si>
  <si>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</si>
  <si>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</si>
  <si>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</si>
  <si>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</si>
  <si>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</si>
  <si>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</si>
  <si>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</si>
  <si>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</si>
  <si>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</si>
  <si>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</si>
  <si>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</si>
  <si>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</si>
  <si>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</si>
  <si>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</si>
  <si>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</si>
  <si>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</si>
  <si>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</si>
  <si>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</si>
  <si>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</si>
  <si>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</si>
  <si>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</si>
  <si>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</si>
  <si>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</si>
  <si>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</si>
  <si>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</si>
  <si>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</si>
  <si>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</si>
  <si>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</si>
  <si>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</si>
  <si>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</si>
  <si>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</si>
  <si>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</si>
  <si>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</si>
  <si>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</si>
  <si>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</si>
  <si>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</si>
  <si>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</si>
  <si>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</si>
  <si>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</si>
  <si>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</si>
  <si>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</si>
  <si>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</si>
  <si>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</si>
  <si>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</si>
  <si>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</si>
  <si>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</si>
  <si>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</si>
  <si>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</si>
  <si>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</si>
  <si>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</si>
  <si>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</si>
  <si>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</si>
  <si>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</si>
  <si>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</si>
  <si>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</si>
  <si>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</si>
  <si>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</si>
  <si>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</si>
  <si>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</si>
  <si>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</si>
  <si>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</si>
  <si>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</si>
  <si>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</si>
  <si>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</si>
  <si>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</si>
  <si>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</si>
  <si>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</si>
  <si>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</si>
  <si>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</si>
  <si>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</si>
  <si>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</si>
  <si>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</si>
  <si>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</si>
  <si>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</si>
  <si>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</si>
  <si>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</si>
  <si>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</si>
  <si>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</si>
  <si>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</si>
  <si>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</si>
  <si>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</si>
  <si>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</si>
  <si>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</si>
  <si>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</si>
  <si>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</si>
  <si>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</si>
  <si>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</si>
  <si>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</si>
  <si>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</si>
  <si>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</si>
  <si>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</si>
  <si>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</si>
  <si>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</si>
  <si>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</si>
  <si>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</si>
  <si>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</si>
  <si>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</si>
  <si>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</si>
  <si>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</si>
  <si>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</si>
  <si>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</si>
  <si>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</si>
  <si>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</si>
  <si>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</si>
  <si>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</si>
  <si>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</si>
  <si>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</si>
  <si>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</si>
  <si>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</si>
  <si>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</si>
  <si>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</si>
  <si>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</si>
  <si>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</si>
  <si>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</si>
  <si>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</si>
  <si>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</si>
  <si>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</si>
  <si>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</si>
  <si>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</si>
  <si>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</si>
  <si>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</si>
  <si>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</si>
  <si>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</si>
  <si>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</si>
  <si>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</si>
  <si>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</si>
  <si>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</si>
  <si>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</si>
  <si>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</si>
  <si>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</si>
  <si>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</si>
  <si>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</si>
  <si>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</si>
  <si>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</si>
  <si>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</si>
  <si>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</si>
  <si>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</si>
  <si>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</si>
  <si>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</si>
  <si>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</si>
  <si>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</si>
  <si>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</si>
  <si>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</si>
  <si>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</si>
  <si>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</si>
  <si>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</si>
  <si>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</si>
  <si>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</si>
  <si>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</si>
  <si>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</si>
  <si>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</si>
  <si>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</si>
  <si>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</si>
  <si>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</si>
  <si>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</si>
  <si>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</si>
  <si>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</si>
  <si>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</si>
  <si>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</si>
  <si>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</si>
  <si>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</si>
  <si>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</si>
  <si>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</si>
  <si>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</si>
  <si>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</si>
  <si>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</si>
  <si>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</si>
  <si>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</si>
  <si>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</si>
  <si>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</si>
  <si>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</si>
  <si>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</si>
  <si>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</si>
  <si>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</si>
  <si>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</si>
  <si>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</si>
  <si>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</si>
  <si>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</si>
  <si>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</si>
  <si>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</si>
  <si>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</si>
  <si>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</si>
  <si>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</si>
  <si>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</si>
  <si>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</si>
  <si>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</si>
  <si>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</si>
  <si>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</si>
  <si>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</si>
  <si>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</si>
  <si>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</si>
  <si>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</si>
  <si>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</si>
  <si>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</si>
  <si>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</si>
  <si>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</si>
  <si>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</si>
  <si>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</si>
  <si>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</si>
  <si>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</si>
  <si>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</si>
  <si>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</si>
  <si>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</si>
  <si>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</si>
  <si>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</si>
  <si>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</si>
  <si>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</si>
  <si>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</si>
  <si>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</si>
  <si>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</si>
  <si>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</si>
  <si>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</si>
  <si>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</si>
  <si>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</si>
  <si>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</si>
  <si>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</si>
  <si>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</si>
  <si>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</si>
  <si>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</si>
  <si>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</si>
  <si>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</si>
  <si>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</si>
  <si>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</si>
  <si>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</si>
  <si>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</si>
  <si>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</si>
  <si>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</si>
  <si>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</si>
  <si>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</si>
  <si>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</si>
  <si>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</si>
  <si>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</si>
  <si>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</si>
  <si>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</si>
  <si>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</si>
  <si>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</si>
  <si>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</si>
  <si>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</si>
  <si>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</si>
  <si>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</si>
  <si>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</si>
  <si>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</si>
  <si>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</si>
  <si>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</si>
  <si>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</si>
  <si>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</si>
  <si>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</si>
  <si>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</si>
  <si>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</si>
  <si>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</si>
  <si>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</si>
  <si>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</si>
  <si>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</si>
  <si>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</si>
  <si>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</si>
  <si>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</si>
  <si>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</si>
  <si>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</si>
  <si>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</si>
  <si>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</si>
  <si>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</si>
  <si>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</si>
  <si>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</si>
  <si>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</si>
  <si>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</si>
  <si>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</si>
  <si>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</si>
  <si>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</si>
  <si>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</si>
  <si>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</si>
  <si>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</si>
  <si>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</si>
  <si>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</si>
  <si>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</si>
  <si>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</si>
  <si>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</si>
  <si>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</si>
  <si>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</si>
  <si>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</si>
  <si>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</si>
  <si>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</si>
  <si>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</si>
  <si>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</si>
  <si>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</si>
  <si>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</si>
  <si>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</si>
  <si>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</si>
  <si>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</si>
  <si>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</si>
  <si>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</si>
  <si>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</si>
  <si>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</si>
  <si>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</si>
  <si>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</si>
  <si>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</si>
  <si>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</si>
  <si>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</si>
  <si>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</si>
  <si>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</si>
  <si>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</si>
  <si>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</si>
  <si>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</si>
  <si>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</si>
  <si>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</si>
  <si>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</si>
  <si>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</si>
  <si>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</si>
  <si>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</si>
  <si>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</si>
  <si>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</si>
  <si>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</si>
  <si>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</si>
  <si>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</si>
  <si>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</si>
  <si>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</si>
  <si>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</si>
  <si>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</si>
  <si>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</si>
  <si>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</si>
  <si>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</si>
  <si>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</si>
  <si>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</si>
  <si>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</si>
  <si>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</si>
  <si>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</si>
  <si>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</si>
  <si>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</si>
  <si>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</si>
  <si>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</si>
  <si>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</si>
  <si>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</si>
  <si>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</si>
  <si>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</si>
  <si>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</si>
  <si>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</si>
  <si>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</si>
  <si>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</si>
  <si>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</si>
  <si>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</si>
  <si>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</si>
  <si>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</si>
  <si>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</si>
  <si>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</si>
  <si>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</si>
  <si>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</si>
  <si>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</si>
  <si>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</si>
  <si>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</si>
  <si>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</si>
  <si>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Lüterkofen-Ichertswil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</si>
  <si>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</si>
  <si>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</si>
  <si>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</si>
  <si>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</si>
  <si>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</si>
  <si>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</si>
  <si>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</si>
  <si>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</si>
  <si>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</si>
  <si>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</si>
  <si>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</si>
  <si>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</si>
  <si>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</si>
  <si>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</si>
  <si>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</si>
  <si>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</si>
  <si>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</si>
  <si>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</si>
  <si>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</si>
  <si>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</si>
  <si>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</si>
  <si>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</si>
  <si>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</si>
  <si>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</si>
  <si>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</si>
  <si>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</si>
  <si>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</si>
  <si>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</si>
  <si>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</si>
  <si>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</si>
  <si>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</si>
  <si>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</si>
  <si>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</si>
  <si>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</si>
  <si>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</si>
  <si>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</si>
  <si>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</si>
  <si>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</si>
  <si>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</si>
  <si>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</si>
  <si>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</si>
  <si>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</si>
  <si>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</si>
  <si>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</si>
  <si>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</si>
  <si>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</si>
  <si>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</si>
  <si>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</si>
  <si>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</si>
  <si>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</si>
  <si>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</si>
  <si>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</si>
  <si>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</si>
  <si>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</si>
  <si>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</si>
  <si>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</si>
  <si>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</si>
  <si>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</si>
  <si>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</si>
  <si>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</si>
  <si>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</si>
  <si>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</si>
  <si>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</si>
  <si>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</si>
  <si>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</si>
  <si>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</si>
  <si>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</si>
  <si>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</si>
  <si>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</si>
  <si>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</si>
  <si>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</si>
  <si>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</si>
  <si>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</si>
  <si>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</si>
  <si>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</si>
  <si>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</si>
  <si>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</si>
  <si>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</si>
  <si>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</si>
  <si>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</si>
  <si>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</si>
  <si>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</si>
  <si>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</si>
  <si>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</si>
  <si>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</si>
  <si>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</si>
  <si>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</si>
  <si>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</si>
  <si>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</si>
  <si>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</si>
  <si>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</si>
  <si>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</si>
  <si>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</si>
  <si>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</si>
  <si>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</si>
  <si>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</si>
  <si>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</si>
  <si>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</si>
  <si>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</si>
  <si>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</si>
  <si>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</si>
  <si>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</si>
  <si>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</si>
  <si>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</si>
  <si>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</si>
  <si>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</si>
  <si>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</si>
  <si>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</si>
  <si>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</si>
  <si>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</si>
  <si>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</si>
  <si>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</si>
  <si>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</si>
  <si>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</si>
  <si>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</si>
  <si>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</si>
  <si>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</si>
  <si>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</si>
  <si>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</si>
  <si>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</si>
  <si>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</si>
  <si>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</si>
  <si>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</si>
  <si>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</si>
  <si>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</si>
  <si>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</si>
  <si>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</si>
  <si>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</si>
  <si>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</si>
  <si>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</si>
  <si>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</si>
  <si>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</si>
  <si>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</si>
  <si>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</si>
  <si>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</si>
  <si>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</si>
  <si>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</si>
  <si>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</si>
  <si>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</si>
  <si>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</si>
  <si>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</si>
  <si>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</si>
  <si>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</si>
  <si>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</si>
  <si>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</si>
  <si>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</si>
  <si>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</si>
  <si>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</si>
  <si>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</si>
  <si>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</si>
  <si>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</si>
  <si>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</si>
  <si>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</si>
  <si>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</si>
  <si>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</si>
  <si>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</si>
  <si>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</si>
  <si>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</si>
  <si>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</si>
  <si>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</si>
  <si>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</si>
  <si>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</si>
  <si>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</si>
  <si>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</si>
  <si>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</si>
  <si>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</si>
  <si>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</si>
  <si>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</si>
  <si>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</si>
  <si>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</si>
  <si>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</si>
  <si>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</si>
  <si>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</si>
  <si>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</si>
  <si>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</si>
  <si>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</si>
  <si>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</si>
  <si>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</si>
  <si>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</si>
  <si>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</si>
  <si>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</si>
  <si>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</si>
  <si>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</si>
  <si>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</si>
  <si>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</si>
  <si>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</si>
  <si>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</si>
  <si>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</si>
  <si>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</si>
  <si>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</si>
  <si>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</si>
  <si>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</si>
  <si>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</si>
  <si>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</si>
  <si>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</si>
  <si>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</si>
  <si>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</si>
  <si>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</si>
  <si>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</si>
  <si>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</si>
  <si>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</si>
  <si>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</si>
  <si>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</si>
  <si>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</si>
  <si>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</si>
  <si>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</si>
  <si>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</si>
  <si>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</si>
  <si>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</si>
  <si>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</si>
  <si>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</si>
  <si>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</si>
  <si>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</si>
  <si>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</si>
  <si>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</si>
  <si>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</si>
  <si>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</si>
  <si>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</si>
  <si>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</si>
  <si>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</si>
  <si>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</si>
  <si>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</si>
  <si>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</si>
  <si>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</si>
  <si>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</si>
  <si>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Schlatt-Haslen</t>
  </si>
  <si>
    <t>Oberegg</t>
  </si>
  <si>
    <t>Schwende-Rüte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</si>
  <si>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</si>
  <si>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</si>
  <si>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</si>
  <si>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</si>
  <si>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</si>
  <si>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</si>
  <si>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</si>
  <si>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</si>
  <si>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</si>
  <si>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</si>
  <si>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</si>
  <si>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</si>
  <si>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</si>
  <si>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</si>
  <si>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</si>
  <si>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</si>
  <si>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</si>
  <si>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</si>
  <si>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</si>
  <si>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</si>
  <si>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</si>
  <si>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</si>
  <si>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</si>
  <si>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</si>
  <si>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</si>
  <si>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</si>
  <si>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</si>
  <si>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</si>
  <si>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</si>
  <si>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</si>
  <si>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</si>
  <si>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</si>
  <si>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</si>
  <si>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</si>
  <si>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</si>
  <si>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</si>
  <si>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</si>
  <si>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</si>
  <si>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</si>
  <si>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</si>
  <si>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</si>
  <si>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</si>
  <si>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</si>
  <si>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</si>
  <si>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</si>
  <si>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</si>
  <si>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</si>
  <si>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</si>
  <si>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</si>
  <si>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</si>
  <si>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</si>
  <si>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</si>
  <si>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</si>
  <si>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</si>
  <si>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Lichtensteig</t>
  </si>
  <si>
    <t>Wattwil</t>
  </si>
  <si>
    <t>Kirchberg (SG)</t>
  </si>
  <si>
    <t>Lütisburg</t>
  </si>
  <si>
    <t>Mosnang</t>
  </si>
  <si>
    <t>Bütschwil-Ganterschwil</t>
  </si>
  <si>
    <t>Neckertal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</si>
  <si>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</si>
  <si>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</si>
  <si>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</si>
  <si>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</si>
  <si>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</si>
  <si>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</si>
  <si>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</si>
  <si>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</si>
  <si>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</si>
  <si>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</si>
  <si>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</si>
  <si>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</si>
  <si>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</si>
  <si>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</si>
  <si>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</si>
  <si>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</si>
  <si>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</si>
  <si>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</si>
  <si>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</si>
  <si>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</si>
  <si>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</si>
  <si>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</si>
  <si>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</si>
  <si>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</si>
  <si>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</si>
  <si>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</si>
  <si>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</si>
  <si>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</si>
  <si>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</si>
  <si>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</si>
  <si>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</si>
  <si>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</si>
  <si>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</si>
  <si>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</si>
  <si>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</si>
  <si>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</si>
  <si>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</si>
  <si>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</si>
  <si>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</si>
  <si>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</si>
  <si>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</si>
  <si>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</si>
  <si>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</si>
  <si>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</si>
  <si>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</si>
  <si>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</si>
  <si>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</si>
  <si>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</si>
  <si>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</si>
  <si>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</si>
  <si>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</si>
  <si>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</si>
  <si>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</si>
  <si>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</si>
  <si>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</si>
  <si>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</si>
  <si>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</si>
  <si>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</si>
  <si>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</si>
  <si>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</si>
  <si>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</si>
  <si>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</si>
  <si>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</si>
  <si>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</si>
  <si>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</si>
  <si>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</si>
  <si>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</si>
  <si>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</si>
  <si>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</si>
  <si>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</si>
  <si>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</si>
  <si>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</si>
  <si>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</si>
  <si>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</si>
  <si>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</si>
  <si>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</si>
  <si>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</si>
  <si>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</si>
  <si>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</si>
  <si>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</si>
  <si>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</si>
  <si>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</si>
  <si>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</si>
  <si>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</si>
  <si>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</si>
  <si>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</si>
  <si>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</si>
  <si>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</si>
  <si>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</si>
  <si>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</si>
  <si>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</si>
  <si>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</si>
  <si>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</si>
  <si>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</si>
  <si>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</si>
  <si>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</si>
  <si>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</si>
  <si>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</si>
  <si>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</si>
  <si>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</si>
  <si>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</si>
  <si>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</si>
  <si>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</si>
  <si>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</si>
  <si>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</si>
  <si>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</si>
  <si>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</si>
  <si>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</si>
  <si>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</si>
  <si>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</si>
  <si>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</si>
  <si>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</si>
  <si>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</si>
  <si>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</si>
  <si>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</si>
  <si>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</si>
  <si>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</si>
  <si>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</si>
  <si>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</si>
  <si>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</si>
  <si>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</si>
  <si>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</si>
  <si>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</si>
  <si>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</si>
  <si>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</si>
  <si>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</si>
  <si>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</si>
  <si>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</si>
  <si>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</si>
  <si>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</si>
  <si>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</si>
  <si>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</si>
  <si>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</si>
  <si>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</si>
  <si>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</si>
  <si>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</si>
  <si>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</si>
  <si>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</si>
  <si>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</si>
  <si>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</si>
  <si>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</si>
  <si>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</si>
  <si>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</si>
  <si>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</si>
  <si>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</si>
  <si>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</si>
  <si>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</si>
  <si>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</si>
  <si>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</si>
  <si>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</si>
  <si>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</si>
  <si>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</si>
  <si>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</si>
  <si>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</si>
  <si>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</si>
  <si>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</si>
  <si>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</si>
  <si>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</si>
  <si>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</si>
  <si>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</si>
  <si>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</si>
  <si>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</si>
  <si>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</si>
  <si>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</si>
  <si>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</si>
  <si>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</si>
  <si>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</si>
  <si>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</si>
  <si>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</si>
  <si>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</si>
  <si>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</si>
  <si>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</si>
  <si>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</si>
  <si>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</si>
  <si>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</si>
  <si>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</si>
  <si>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</si>
  <si>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</si>
  <si>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</si>
  <si>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</si>
  <si>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</si>
  <si>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</si>
  <si>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</si>
  <si>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</si>
  <si>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</si>
  <si>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</si>
  <si>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</si>
  <si>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</si>
  <si>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</si>
  <si>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</si>
  <si>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</si>
  <si>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</si>
  <si>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</si>
  <si>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</si>
  <si>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</si>
  <si>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</si>
  <si>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</si>
  <si>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</si>
  <si>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</si>
  <si>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</si>
  <si>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</si>
  <si>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</si>
  <si>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</si>
  <si>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</si>
  <si>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</si>
  <si>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</si>
  <si>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</si>
  <si>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</si>
  <si>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</si>
  <si>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</si>
  <si>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</si>
  <si>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</si>
  <si>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</si>
  <si>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</si>
  <si>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</si>
  <si>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</si>
  <si>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</si>
  <si>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</si>
  <si>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</si>
  <si>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</si>
  <si>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</si>
  <si>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</si>
  <si>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</si>
  <si>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</si>
  <si>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Mettauertal</t>
  </si>
  <si>
    <t>Böztal</t>
  </si>
  <si>
    <t>Herznach-Ueken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</si>
  <si>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</si>
  <si>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</si>
  <si>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</si>
  <si>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</si>
  <si>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</si>
  <si>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</si>
  <si>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</si>
  <si>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</si>
  <si>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</si>
  <si>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</si>
  <si>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</si>
  <si>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</si>
  <si>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</si>
  <si>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</si>
  <si>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</si>
  <si>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</si>
  <si>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</si>
  <si>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</si>
  <si>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</si>
  <si>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</si>
  <si>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</si>
  <si>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</si>
  <si>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</si>
  <si>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</si>
  <si>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</si>
  <si>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</si>
  <si>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</si>
  <si>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</si>
  <si>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</si>
  <si>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</si>
  <si>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</si>
  <si>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</si>
  <si>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</si>
  <si>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</si>
  <si>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</si>
  <si>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</si>
  <si>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</si>
  <si>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</si>
  <si>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</si>
  <si>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</si>
  <si>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</si>
  <si>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</si>
  <si>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</si>
  <si>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</si>
  <si>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</si>
  <si>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</si>
  <si>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</si>
  <si>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</si>
  <si>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</si>
  <si>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</si>
  <si>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</si>
  <si>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</si>
  <si>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</si>
  <si>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</si>
  <si>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</si>
  <si>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</si>
  <si>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</si>
  <si>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</si>
  <si>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</si>
  <si>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</si>
  <si>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</si>
  <si>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</si>
  <si>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</si>
  <si>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</si>
  <si>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</si>
  <si>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</si>
  <si>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</si>
  <si>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</si>
  <si>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</si>
  <si>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</si>
  <si>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</si>
  <si>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</si>
  <si>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</si>
  <si>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</si>
  <si>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</si>
  <si>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</si>
  <si>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</si>
  <si>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</si>
  <si>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</si>
  <si>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</si>
  <si>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</si>
  <si>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</si>
  <si>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</si>
  <si>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Tegerfelden</t>
  </si>
  <si>
    <t>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</si>
  <si>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</si>
  <si>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</si>
  <si>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</si>
  <si>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</si>
  <si>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</si>
  <si>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</si>
  <si>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</si>
  <si>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</si>
  <si>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</si>
  <si>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</si>
  <si>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</si>
  <si>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</si>
  <si>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</si>
  <si>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</si>
  <si>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</si>
  <si>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</si>
  <si>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</si>
  <si>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</si>
  <si>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</si>
  <si>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</si>
  <si>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</si>
  <si>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</si>
  <si>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</si>
  <si>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</si>
  <si>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</si>
  <si>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</si>
  <si>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</si>
  <si>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</si>
  <si>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</si>
  <si>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</si>
  <si>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</si>
  <si>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</si>
  <si>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</si>
  <si>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</si>
  <si>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</si>
  <si>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</si>
  <si>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</si>
  <si>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</si>
  <si>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</si>
  <si>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</si>
  <si>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</si>
  <si>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</si>
  <si>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</si>
  <si>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</si>
  <si>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</si>
  <si>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</si>
  <si>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</si>
  <si>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</si>
  <si>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</si>
  <si>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</si>
  <si>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</si>
  <si>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</si>
  <si>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</si>
  <si>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</si>
  <si>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</si>
  <si>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</si>
  <si>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</si>
  <si>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</si>
  <si>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</si>
  <si>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</si>
  <si>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</si>
  <si>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</si>
  <si>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</si>
  <si>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</si>
  <si>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</si>
  <si>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</si>
  <si>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</si>
  <si>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</si>
  <si>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</si>
  <si>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</si>
  <si>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</si>
  <si>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</si>
  <si>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</si>
  <si>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</si>
  <si>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</si>
  <si>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</si>
  <si>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</si>
  <si>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</si>
  <si>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</si>
  <si>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</si>
  <si>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</si>
  <si>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</si>
  <si>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</si>
  <si>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</si>
  <si>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</si>
  <si>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</si>
  <si>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</si>
  <si>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</si>
  <si>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</si>
  <si>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</si>
  <si>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</si>
  <si>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</si>
  <si>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</si>
  <si>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</si>
  <si>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</si>
  <si>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</si>
  <si>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</si>
  <si>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</si>
  <si>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</si>
  <si>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</si>
  <si>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</si>
  <si>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</si>
  <si>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</si>
  <si>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</si>
  <si>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</si>
  <si>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</si>
  <si>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</si>
  <si>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</si>
  <si>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</si>
  <si>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</si>
  <si>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</si>
  <si>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</si>
  <si>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</si>
  <si>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</si>
  <si>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</si>
  <si>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</si>
  <si>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</si>
  <si>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</si>
  <si>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</si>
  <si>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</si>
  <si>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</si>
  <si>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</si>
  <si>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</si>
  <si>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</si>
  <si>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</si>
  <si>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</si>
  <si>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</si>
  <si>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</si>
  <si>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</si>
  <si>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</si>
  <si>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</si>
  <si>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</si>
  <si>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</si>
  <si>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</si>
  <si>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</si>
  <si>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</si>
  <si>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</si>
  <si>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</si>
  <si>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</si>
  <si>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</si>
  <si>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</si>
  <si>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</si>
  <si>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</si>
  <si>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</si>
  <si>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</si>
  <si>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</si>
  <si>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</si>
  <si>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</si>
  <si>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</si>
  <si>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</si>
  <si>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</si>
  <si>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</si>
  <si>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</si>
  <si>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</si>
  <si>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</si>
  <si>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</si>
  <si>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</si>
  <si>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</si>
  <si>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</si>
  <si>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Tresa</t>
  </si>
  <si>
    <t>Val Mara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</si>
  <si>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</si>
  <si>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</si>
  <si>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</si>
  <si>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</si>
  <si>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</si>
  <si>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</si>
  <si>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</si>
  <si>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</si>
  <si>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</si>
  <si>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</si>
  <si>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</si>
  <si>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</si>
  <si>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</si>
  <si>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</si>
  <si>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</si>
  <si>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</si>
  <si>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</si>
  <si>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</si>
  <si>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</si>
  <si>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</si>
  <si>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</si>
  <si>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</si>
  <si>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</si>
  <si>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</si>
  <si>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</si>
  <si>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</si>
  <si>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</si>
  <si>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</si>
  <si>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</si>
  <si>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</si>
  <si>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</si>
  <si>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</si>
  <si>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</si>
  <si>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</si>
  <si>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</si>
  <si>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</si>
  <si>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</si>
  <si>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</si>
  <si>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</si>
  <si>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</si>
  <si>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</si>
  <si>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</si>
  <si>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</si>
  <si>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</si>
  <si>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</si>
  <si>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</si>
  <si>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</si>
  <si>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</si>
  <si>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</si>
  <si>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</si>
  <si>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</si>
  <si>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</si>
  <si>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</si>
  <si>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</si>
  <si>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</si>
  <si>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</si>
  <si>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</si>
  <si>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</si>
  <si>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</si>
  <si>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</si>
  <si>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</si>
  <si>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</si>
  <si>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</si>
  <si>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</si>
  <si>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</si>
  <si>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</si>
  <si>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</si>
  <si>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</si>
  <si>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</si>
  <si>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</si>
  <si>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</si>
  <si>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</si>
  <si>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</si>
  <si>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</si>
  <si>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</si>
  <si>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</si>
  <si>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</si>
  <si>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</si>
  <si>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</si>
  <si>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</si>
  <si>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</si>
  <si>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</si>
  <si>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</si>
  <si>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</si>
  <si>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</si>
  <si>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</si>
  <si>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</si>
  <si>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</si>
  <si>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</si>
  <si>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</si>
  <si>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</si>
  <si>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</si>
  <si>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</si>
  <si>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</si>
  <si>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</si>
  <si>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</si>
  <si>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</si>
  <si>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</si>
  <si>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</si>
  <si>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</si>
  <si>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</si>
  <si>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</si>
  <si>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</si>
  <si>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</si>
  <si>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</si>
  <si>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</si>
  <si>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</si>
  <si>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</si>
  <si>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</si>
  <si>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</si>
  <si>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</si>
  <si>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</si>
  <si>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</si>
  <si>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</si>
  <si>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</si>
  <si>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</si>
  <si>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</si>
  <si>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</si>
  <si>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</si>
  <si>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</si>
  <si>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</si>
  <si>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</si>
  <si>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</si>
  <si>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</si>
  <si>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</si>
  <si>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</si>
  <si>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</si>
  <si>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</si>
  <si>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</si>
  <si>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</si>
  <si>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</si>
  <si>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</si>
  <si>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</si>
  <si>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</si>
  <si>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</si>
  <si>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</si>
  <si>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</si>
  <si>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</si>
  <si>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</si>
  <si>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</si>
  <si>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</si>
  <si>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</si>
  <si>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</si>
  <si>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</si>
  <si>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</si>
  <si>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</si>
  <si>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</si>
  <si>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</si>
  <si>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</si>
  <si>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</si>
  <si>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</si>
  <si>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</si>
  <si>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</si>
  <si>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</si>
  <si>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</si>
  <si>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</si>
  <si>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</si>
  <si>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</si>
  <si>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</si>
  <si>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</si>
  <si>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</si>
  <si>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</si>
  <si>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</si>
  <si>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</si>
  <si>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</si>
  <si>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</si>
  <si>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</si>
  <si>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</si>
  <si>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</si>
  <si>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</si>
  <si>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</si>
  <si>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</si>
  <si>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</si>
  <si>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</si>
  <si>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Hautemorges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</si>
  <si>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</si>
  <si>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</si>
  <si>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</si>
  <si>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</si>
  <si>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</si>
  <si>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</si>
  <si>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</si>
  <si>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</si>
  <si>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</si>
  <si>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</si>
  <si>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</si>
  <si>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</si>
  <si>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</si>
  <si>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</si>
  <si>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</si>
  <si>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</si>
  <si>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</si>
  <si>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</si>
  <si>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</si>
  <si>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</si>
  <si>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</si>
  <si>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</si>
  <si>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</si>
  <si>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</si>
  <si>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</si>
  <si>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</si>
  <si>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</si>
  <si>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</si>
  <si>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</si>
  <si>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</si>
  <si>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</si>
  <si>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</si>
  <si>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</si>
  <si>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</si>
  <si>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</si>
  <si>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</si>
  <si>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</si>
  <si>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</si>
  <si>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</si>
  <si>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</si>
  <si>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</si>
  <si>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</si>
  <si>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</si>
  <si>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</si>
  <si>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</si>
  <si>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</si>
  <si>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</si>
  <si>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</si>
  <si>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</si>
  <si>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</si>
  <si>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</si>
  <si>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</si>
  <si>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</si>
  <si>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</si>
  <si>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</si>
  <si>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</si>
  <si>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</si>
  <si>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</si>
  <si>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</si>
  <si>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</si>
  <si>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</si>
  <si>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</si>
  <si>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</si>
  <si>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</si>
  <si>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</si>
  <si>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</si>
  <si>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</si>
  <si>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</si>
  <si>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</si>
  <si>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</si>
  <si>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</si>
  <si>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</si>
  <si>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</si>
  <si>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</si>
  <si>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</si>
  <si>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</si>
  <si>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</si>
  <si>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</si>
  <si>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</si>
  <si>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</si>
  <si>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</si>
  <si>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</si>
  <si>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</si>
  <si>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</si>
  <si>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</si>
  <si>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</si>
  <si>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</si>
  <si>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</si>
  <si>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</si>
  <si>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</si>
  <si>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</si>
  <si>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</si>
  <si>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</si>
  <si>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</si>
  <si>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</si>
  <si>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</si>
  <si>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</si>
  <si>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</si>
  <si>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</si>
  <si>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</si>
  <si>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</si>
  <si>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</si>
  <si>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</si>
  <si>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</si>
  <si>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</si>
  <si>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</si>
  <si>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</si>
  <si>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</si>
  <si>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</si>
  <si>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</si>
  <si>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</si>
  <si>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</si>
  <si>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</si>
  <si>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</si>
  <si>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</si>
  <si>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</si>
  <si>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</si>
  <si>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</si>
  <si>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</si>
  <si>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Blonay - Saint-Légier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</si>
  <si>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</si>
  <si>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</si>
  <si>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</si>
  <si>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</si>
  <si>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</si>
  <si>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</si>
  <si>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</si>
  <si>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</si>
  <si>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</si>
  <si>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</si>
  <si>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</si>
  <si>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</si>
  <si>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</si>
  <si>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</si>
  <si>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</si>
  <si>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</si>
  <si>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</si>
  <si>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</si>
  <si>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</si>
  <si>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</si>
  <si>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</si>
  <si>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</si>
  <si>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</si>
  <si>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</si>
  <si>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</si>
  <si>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</si>
  <si>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</si>
  <si>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</si>
  <si>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</si>
  <si>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</si>
  <si>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</si>
  <si>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</si>
  <si>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</si>
  <si>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</si>
  <si>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</si>
  <si>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</si>
  <si>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</si>
  <si>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</si>
  <si>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</si>
  <si>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</si>
  <si>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</si>
  <si>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</si>
  <si>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</si>
  <si>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</si>
  <si>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</si>
  <si>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</si>
  <si>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Val de Bagnes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</si>
  <si>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</si>
  <si>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</si>
  <si>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</si>
  <si>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</si>
  <si>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</si>
  <si>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</si>
  <si>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</si>
  <si>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</si>
  <si>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</si>
  <si>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</si>
  <si>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</si>
  <si>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</si>
  <si>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</si>
  <si>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</si>
  <si>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</si>
  <si>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</si>
  <si>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</si>
  <si>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</si>
  <si>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</si>
  <si>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</si>
  <si>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</si>
  <si>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</si>
  <si>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</si>
  <si>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</si>
  <si>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</si>
  <si>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</si>
  <si>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</si>
  <si>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</si>
  <si>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</si>
  <si>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</si>
  <si>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</si>
  <si>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</si>
  <si>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</si>
  <si>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</si>
  <si>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</si>
  <si>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</si>
  <si>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</si>
  <si>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</si>
  <si>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</si>
  <si>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</si>
  <si>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</si>
  <si>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</si>
  <si>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</si>
  <si>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</si>
  <si>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</si>
  <si>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</si>
  <si>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</si>
  <si>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</si>
  <si>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</si>
  <si>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</si>
  <si>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</si>
  <si>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</si>
  <si>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</si>
  <si>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</si>
  <si>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</si>
  <si>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</si>
  <si>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</si>
  <si>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</si>
  <si>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</si>
  <si>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</si>
  <si>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</si>
  <si>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</si>
  <si>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</si>
  <si>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</si>
  <si>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</si>
  <si>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</si>
  <si>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</si>
  <si>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</si>
  <si>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</si>
  <si>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</si>
  <si>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</si>
  <si>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</si>
  <si>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</si>
  <si>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</si>
  <si>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</si>
  <si>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</si>
  <si>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</si>
  <si>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</si>
  <si>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</si>
  <si>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</si>
  <si>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</si>
  <si>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</si>
  <si>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</si>
  <si>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</si>
  <si>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</si>
  <si>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</si>
  <si>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</si>
  <si>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</si>
  <si>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</si>
  <si>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</si>
  <si>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</si>
  <si>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</si>
  <si>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</si>
  <si>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</si>
  <si>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</si>
  <si>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</si>
  <si>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</si>
  <si>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</si>
  <si>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</si>
  <si>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</si>
  <si>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</si>
  <si>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</si>
  <si>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</si>
  <si>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</si>
  <si>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</si>
  <si>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</si>
  <si>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</si>
  <si>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</si>
  <si>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</si>
  <si>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</si>
  <si>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</si>
  <si>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</si>
  <si>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</si>
  <si>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</si>
  <si>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</si>
  <si>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</si>
  <si>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</si>
  <si>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</si>
  <si>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</si>
  <si>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</si>
  <si>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</si>
  <si>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</si>
  <si>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</si>
  <si>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</si>
  <si>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</si>
  <si>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</si>
  <si>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</si>
  <si>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</si>
  <si>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</si>
  <si>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</si>
  <si>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</si>
  <si>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</si>
  <si>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</si>
  <si>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</si>
  <si>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</si>
  <si>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</si>
  <si>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</si>
  <si>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</si>
  <si>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</si>
  <si>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</si>
  <si>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</si>
  <si>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</si>
  <si>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</si>
  <si>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</si>
  <si>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</si>
  <si>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</si>
  <si>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</si>
  <si>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</si>
  <si>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</si>
  <si>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</si>
  <si>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</si>
  <si>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</si>
  <si>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</si>
  <si>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</si>
  <si>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</si>
  <si>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</si>
  <si>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</si>
  <si>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</si>
  <si>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</si>
  <si>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</si>
  <si>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</si>
  <si>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</si>
  <si>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</si>
  <si>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</si>
  <si>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</si>
  <si>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</si>
  <si>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</si>
  <si>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</si>
  <si>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</si>
  <si>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</si>
  <si>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</si>
  <si>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</si>
  <si>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</si>
  <si>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</si>
  <si>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</si>
  <si>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</si>
  <si>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</si>
  <si>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</si>
  <si>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</si>
  <si>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</si>
  <si>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</si>
  <si>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</si>
  <si>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</si>
  <si>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</si>
  <si>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</si>
  <si>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</si>
  <si>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</si>
  <si>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</si>
  <si>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</si>
  <si>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</si>
  <si>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</si>
  <si>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</si>
  <si>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</si>
  <si>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</si>
  <si>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</si>
  <si>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</si>
  <si>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</si>
  <si>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</si>
  <si>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</si>
  <si>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</si>
  <si>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</si>
  <si>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</si>
  <si>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</si>
  <si>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</si>
  <si>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</si>
  <si>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</si>
  <si>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</si>
  <si>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</si>
  <si>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</si>
  <si>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</si>
  <si>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</si>
  <si>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</si>
  <si>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</si>
  <si>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</si>
  <si>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</si>
  <si>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</si>
  <si>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</si>
  <si>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</si>
  <si>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</si>
  <si>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</si>
  <si>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</si>
  <si>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</si>
  <si>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</si>
  <si>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</si>
  <si>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</si>
  <si>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Damphreux-Lugnez</t>
  </si>
  <si>
    <t>Basse-Vendline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</si>
</sst>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#,##0_ ;\-#,##0_ ;&quot;-&quot;??_ ;@_ "/>
    <numFmt numFmtId="165" formatCode="_ * #,##0_ ;_ * \-#,##0_ ;_ * &quot;0&quot;_ ;_ @_ "/>
    <numFmt numFmtId="166" formatCode="#\ ?/?\ "/>
    <numFmt numFmtId="167" formatCode="#,##0_ ;\-#,##0_ ;0_ ;@_ "/>
    <numFmt numFmtId="168" formatCode="0.0%_ ;\-0.0%_ ;0%_ "/>
    <numFmt numFmtId="169" formatCode="@_ "/>
    <numFmt numFmtId="170" formatCode="mm\/yyyy"/>
    <numFmt numFmtId="171" formatCode="0_ ;\-0_ ;_ ;@_ "/>
    <numFmt numFmtId="172" formatCode="0.000_ ;\-0.000_ ;0.000_ ;@_ "/>
    <numFmt numFmtId="173" formatCode="0.0%_ ;\-0.0%_ ;&quot;-&quot;??_ ;@_ "/>
    <numFmt numFmtId="174" formatCode="0.0_ ;\-0.0_ ;&quot;-&quot;??_ ;@_ "/>
    <numFmt numFmtId="175" formatCode="0.00%_ ;\-0.00%_ ;&quot;-&quot;??_ ;@_ "/>
    <numFmt numFmtId="176" formatCode="0.000;\-0.000;0.000;@"/>
    <numFmt numFmtId="177" formatCode="0.000_ ;0.000_ ;0.000_ ;@_ "/>
    <numFmt numFmtId="178" formatCode="0.0%_ ;\-0.0%_ ;0.0%_ ;@_ "/>
    <numFmt numFmtId="179" formatCode="0.0000"/>
    <numFmt numFmtId="180" formatCode="0.0"/>
    <numFmt numFmtId="181" formatCode="0.0%"/>
    <numFmt numFmtId="182" formatCode="_ \ @"/>
    <numFmt numFmtId="183" formatCode="_ * #,##0_ ;_ * \-#,##0_ ;_ * &quot;-&quot;??_ ;_ @_ "/>
    <numFmt numFmtId="184" formatCode="0.00%_ ;\-0.00%_ ;0.00%_ ;@_ "/>
    <numFmt numFmtId="185" formatCode="0.000"/>
  </numFmts>
  <fonts count="44" x14ac:knownFonts="1">
    <font>
      <sz val="10"/>
      <name val="Arial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8"/>
      <color theme="0"/>
      <name val="Arial Narrow"/>
      <family val="2"/>
    </font>
    <font>
      <b/>
      <sz val="14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8"/>
      <color indexed="12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FF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sz val="8"/>
      <color theme="0" tint="-0.499984740745262"/>
      <name val="Arial"/>
      <family val="2"/>
    </font>
    <font>
      <sz val="8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3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/>
    <xf numFmtId="0" fontId="6" fillId="0" borderId="0" xfId="0" applyFont="1"/>
    <xf numFmtId="0" fontId="5" fillId="0" borderId="3" xfId="0" applyFont="1" applyBorder="1" applyAlignment="1">
      <alignment vertical="center"/>
    </xf>
    <xf numFmtId="0" fontId="10" fillId="0" borderId="0" xfId="0" applyFont="1"/>
    <xf numFmtId="164" fontId="4" fillId="0" borderId="4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165" fontId="4" fillId="0" borderId="0" xfId="0" applyNumberFormat="1" applyFont="1" applyAlignment="1">
      <alignment horizontal="center"/>
    </xf>
    <xf numFmtId="165" fontId="15" fillId="0" borderId="2" xfId="0" applyNumberFormat="1" applyFont="1" applyBorder="1" applyAlignment="1" applyProtection="1">
      <alignment vertical="center"/>
      <protection locked="0"/>
    </xf>
    <xf numFmtId="0" fontId="4" fillId="0" borderId="9" xfId="0" applyFont="1" applyBorder="1"/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15" fillId="0" borderId="15" xfId="0" applyNumberFormat="1" applyFont="1" applyBorder="1" applyAlignment="1" applyProtection="1">
      <alignment vertical="center"/>
      <protection locked="0"/>
    </xf>
    <xf numFmtId="0" fontId="4" fillId="0" borderId="12" xfId="0" applyFont="1" applyBorder="1"/>
    <xf numFmtId="0" fontId="16" fillId="0" borderId="0" xfId="0" applyFont="1"/>
    <xf numFmtId="166" fontId="3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2" xfId="0" applyNumberFormat="1" applyFont="1" applyBorder="1" applyAlignment="1" applyProtection="1">
      <alignment horizontal="right" vertical="center"/>
      <protection locked="0"/>
    </xf>
    <xf numFmtId="166" fontId="3" fillId="0" borderId="11" xfId="0" applyNumberFormat="1" applyFont="1" applyBorder="1" applyAlignment="1" applyProtection="1">
      <alignment horizontal="right" vertical="center"/>
      <protection locked="0"/>
    </xf>
    <xf numFmtId="167" fontId="15" fillId="0" borderId="16" xfId="0" applyNumberFormat="1" applyFont="1" applyBorder="1" applyAlignment="1" applyProtection="1">
      <alignment horizontal="right" vertical="center"/>
      <protection locked="0"/>
    </xf>
    <xf numFmtId="167" fontId="4" fillId="0" borderId="5" xfId="0" applyNumberFormat="1" applyFont="1" applyBorder="1" applyAlignment="1">
      <alignment horizontal="right"/>
    </xf>
    <xf numFmtId="167" fontId="15" fillId="0" borderId="11" xfId="0" applyNumberFormat="1" applyFont="1" applyBorder="1" applyAlignment="1" applyProtection="1">
      <alignment horizontal="right" vertical="center"/>
      <protection locked="0"/>
    </xf>
    <xf numFmtId="167" fontId="5" fillId="0" borderId="8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8" fontId="15" fillId="0" borderId="5" xfId="0" applyNumberFormat="1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 applyAlignment="1">
      <alignment horizontal="left" vertical="center"/>
    </xf>
    <xf numFmtId="0" fontId="4" fillId="0" borderId="13" xfId="0" applyFont="1" applyBorder="1"/>
    <xf numFmtId="0" fontId="4" fillId="0" borderId="3" xfId="0" applyFont="1" applyBorder="1" applyAlignment="1">
      <alignment vertical="center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0" fontId="4" fillId="0" borderId="16" xfId="0" applyFont="1" applyBorder="1"/>
    <xf numFmtId="165" fontId="5" fillId="0" borderId="7" xfId="0" applyNumberFormat="1" applyFont="1" applyBorder="1" applyAlignment="1">
      <alignment vertical="center"/>
    </xf>
    <xf numFmtId="170" fontId="17" fillId="0" borderId="9" xfId="0" applyNumberFormat="1" applyFont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vertical="center"/>
      <protection locked="0"/>
    </xf>
    <xf numFmtId="167" fontId="15" fillId="0" borderId="8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7" fontId="4" fillId="0" borderId="14" xfId="0" applyNumberFormat="1" applyFont="1" applyBorder="1" applyAlignment="1">
      <alignment vertical="center"/>
    </xf>
    <xf numFmtId="167" fontId="4" fillId="0" borderId="4" xfId="0" applyNumberFormat="1" applyFont="1" applyBorder="1" applyAlignment="1">
      <alignment vertical="center"/>
    </xf>
    <xf numFmtId="167" fontId="4" fillId="0" borderId="1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0" fontId="4" fillId="0" borderId="14" xfId="0" applyFont="1" applyBorder="1"/>
    <xf numFmtId="0" fontId="6" fillId="0" borderId="10" xfId="0" applyFont="1" applyBorder="1"/>
    <xf numFmtId="167" fontId="5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5" fillId="0" borderId="8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6" xfId="0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171" fontId="7" fillId="0" borderId="7" xfId="0" applyNumberFormat="1" applyFont="1" applyBorder="1" applyAlignment="1">
      <alignment horizontal="right" vertical="center"/>
    </xf>
    <xf numFmtId="171" fontId="7" fillId="0" borderId="7" xfId="0" applyNumberFormat="1" applyFont="1" applyBorder="1" applyAlignment="1">
      <alignment horizontal="right" vertical="center" wrapText="1"/>
    </xf>
    <xf numFmtId="171" fontId="21" fillId="0" borderId="6" xfId="0" applyNumberFormat="1" applyFont="1" applyBorder="1" applyAlignment="1">
      <alignment horizontal="right" vertical="center" wrapText="1"/>
    </xf>
    <xf numFmtId="171" fontId="7" fillId="0" borderId="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11" fillId="0" borderId="0" xfId="0" applyFont="1" applyAlignment="1">
      <alignment vertical="center" wrapText="1"/>
    </xf>
    <xf numFmtId="172" fontId="23" fillId="0" borderId="15" xfId="0" applyNumberFormat="1" applyFont="1" applyBorder="1" applyAlignment="1">
      <alignment horizontal="right" vertical="center"/>
    </xf>
    <xf numFmtId="172" fontId="23" fillId="3" borderId="2" xfId="0" applyNumberFormat="1" applyFont="1" applyFill="1" applyBorder="1" applyAlignment="1">
      <alignment horizontal="right" vertical="center"/>
    </xf>
    <xf numFmtId="172" fontId="5" fillId="0" borderId="7" xfId="0" applyNumberFormat="1" applyFont="1" applyBorder="1" applyAlignment="1">
      <alignment horizontal="right" vertical="center"/>
    </xf>
    <xf numFmtId="164" fontId="15" fillId="0" borderId="0" xfId="0" applyNumberFormat="1" applyFont="1" applyAlignment="1" applyProtection="1">
      <alignment horizontal="right" vertical="center"/>
      <protection locked="0"/>
    </xf>
    <xf numFmtId="164" fontId="15" fillId="3" borderId="0" xfId="0" applyNumberFormat="1" applyFont="1" applyFill="1" applyAlignment="1" applyProtection="1">
      <alignment horizontal="right" vertical="center"/>
      <protection locked="0"/>
    </xf>
    <xf numFmtId="164" fontId="24" fillId="0" borderId="7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wrapText="1"/>
    </xf>
    <xf numFmtId="173" fontId="5" fillId="0" borderId="7" xfId="0" applyNumberFormat="1" applyFont="1" applyBorder="1" applyAlignment="1">
      <alignment horizontal="right" vertical="center"/>
    </xf>
    <xf numFmtId="17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3" fontId="4" fillId="0" borderId="0" xfId="0" applyNumberFormat="1" applyFont="1" applyAlignment="1">
      <alignment horizontal="right" vertical="center"/>
    </xf>
    <xf numFmtId="174" fontId="4" fillId="0" borderId="0" xfId="0" applyNumberFormat="1" applyFont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173" fontId="4" fillId="3" borderId="0" xfId="0" applyNumberFormat="1" applyFont="1" applyFill="1" applyAlignment="1">
      <alignment horizontal="right" vertical="center"/>
    </xf>
    <xf numFmtId="174" fontId="4" fillId="3" borderId="0" xfId="0" applyNumberFormat="1" applyFont="1" applyFill="1" applyAlignment="1">
      <alignment horizontal="right" vertical="center"/>
    </xf>
    <xf numFmtId="0" fontId="4" fillId="3" borderId="10" xfId="0" applyFont="1" applyFill="1" applyBorder="1" applyAlignment="1">
      <alignment horizontal="left" vertical="center" wrapText="1"/>
    </xf>
    <xf numFmtId="164" fontId="15" fillId="0" borderId="12" xfId="0" applyNumberFormat="1" applyFont="1" applyBorder="1" applyAlignment="1" applyProtection="1">
      <alignment horizontal="right" vertical="center"/>
      <protection locked="0"/>
    </xf>
    <xf numFmtId="164" fontId="15" fillId="3" borderId="9" xfId="0" applyNumberFormat="1" applyFont="1" applyFill="1" applyBorder="1" applyAlignment="1" applyProtection="1">
      <alignment horizontal="right" vertical="center"/>
      <protection locked="0"/>
    </xf>
    <xf numFmtId="164" fontId="15" fillId="0" borderId="9" xfId="0" applyNumberFormat="1" applyFont="1" applyBorder="1" applyAlignment="1" applyProtection="1">
      <alignment horizontal="right" vertical="center"/>
      <protection locked="0"/>
    </xf>
    <xf numFmtId="164" fontId="15" fillId="3" borderId="13" xfId="0" applyNumberFormat="1" applyFont="1" applyFill="1" applyBorder="1" applyAlignment="1" applyProtection="1">
      <alignment horizontal="right" vertical="center"/>
      <protection locked="0"/>
    </xf>
    <xf numFmtId="173" fontId="4" fillId="0" borderId="15" xfId="0" applyNumberFormat="1" applyFont="1" applyBorder="1" applyAlignment="1">
      <alignment horizontal="right" vertical="center"/>
    </xf>
    <xf numFmtId="173" fontId="4" fillId="3" borderId="2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164" fontId="15" fillId="0" borderId="15" xfId="0" applyNumberFormat="1" applyFont="1" applyBorder="1" applyAlignment="1" applyProtection="1">
      <alignment horizontal="right" vertical="center"/>
      <protection locked="0"/>
    </xf>
    <xf numFmtId="174" fontId="4" fillId="0" borderId="15" xfId="0" applyNumberFormat="1" applyFont="1" applyBorder="1" applyAlignment="1">
      <alignment horizontal="right" vertical="center"/>
    </xf>
    <xf numFmtId="164" fontId="15" fillId="3" borderId="2" xfId="0" applyNumberFormat="1" applyFont="1" applyFill="1" applyBorder="1" applyAlignment="1" applyProtection="1">
      <alignment horizontal="right" vertical="center"/>
      <protection locked="0"/>
    </xf>
    <xf numFmtId="174" fontId="4" fillId="3" borderId="2" xfId="0" applyNumberFormat="1" applyFont="1" applyFill="1" applyBorder="1" applyAlignment="1">
      <alignment horizontal="right" vertical="center"/>
    </xf>
    <xf numFmtId="0" fontId="25" fillId="0" borderId="6" xfId="0" applyFont="1" applyBorder="1" applyAlignment="1">
      <alignment vertical="center" wrapText="1"/>
    </xf>
    <xf numFmtId="172" fontId="23" fillId="3" borderId="0" xfId="0" applyNumberFormat="1" applyFont="1" applyFill="1" applyAlignment="1">
      <alignment horizontal="right" vertical="center"/>
    </xf>
    <xf numFmtId="0" fontId="5" fillId="0" borderId="6" xfId="0" applyFont="1" applyBorder="1" applyAlignment="1">
      <alignment horizontal="right" wrapText="1"/>
    </xf>
    <xf numFmtId="172" fontId="23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6" fillId="0" borderId="0" xfId="0" applyFont="1"/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0" fillId="0" borderId="3" xfId="0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1" fontId="28" fillId="0" borderId="0" xfId="0" applyNumberFormat="1" applyFont="1" applyAlignment="1" applyProtection="1">
      <alignment horizontal="right" vertical="center"/>
      <protection locked="0"/>
    </xf>
    <xf numFmtId="171" fontId="6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center"/>
    </xf>
    <xf numFmtId="164" fontId="30" fillId="0" borderId="4" xfId="0" applyNumberFormat="1" applyFont="1" applyBorder="1" applyAlignment="1">
      <alignment horizontal="right" vertical="center"/>
    </xf>
    <xf numFmtId="164" fontId="30" fillId="3" borderId="4" xfId="0" applyNumberFormat="1" applyFont="1" applyFill="1" applyBorder="1" applyAlignment="1">
      <alignment horizontal="right" vertical="center"/>
    </xf>
    <xf numFmtId="164" fontId="25" fillId="0" borderId="6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4" fontId="30" fillId="0" borderId="14" xfId="0" applyNumberFormat="1" applyFont="1" applyBorder="1" applyAlignment="1">
      <alignment horizontal="right" vertical="center"/>
    </xf>
    <xf numFmtId="164" fontId="30" fillId="3" borderId="10" xfId="0" applyNumberFormat="1" applyFont="1" applyFill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3" borderId="13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171" fontId="5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" fontId="19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175" fontId="15" fillId="0" borderId="14" xfId="0" applyNumberFormat="1" applyFont="1" applyBorder="1" applyAlignment="1" applyProtection="1">
      <alignment horizontal="right" vertical="center"/>
      <protection locked="0"/>
    </xf>
    <xf numFmtId="175" fontId="15" fillId="3" borderId="4" xfId="0" applyNumberFormat="1" applyFont="1" applyFill="1" applyBorder="1" applyAlignment="1" applyProtection="1">
      <alignment horizontal="right" vertical="center"/>
      <protection locked="0"/>
    </xf>
    <xf numFmtId="175" fontId="15" fillId="0" borderId="4" xfId="0" applyNumberFormat="1" applyFont="1" applyBorder="1" applyAlignment="1" applyProtection="1">
      <alignment horizontal="right" vertical="center"/>
      <protection locked="0"/>
    </xf>
    <xf numFmtId="175" fontId="15" fillId="3" borderId="10" xfId="0" applyNumberFormat="1" applyFont="1" applyFill="1" applyBorder="1" applyAlignment="1" applyProtection="1">
      <alignment horizontal="right" vertical="center"/>
      <protection locked="0"/>
    </xf>
    <xf numFmtId="173" fontId="5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3" fontId="4" fillId="0" borderId="5" xfId="0" applyNumberFormat="1" applyFont="1" applyBorder="1" applyAlignment="1">
      <alignment horizontal="right" vertical="center"/>
    </xf>
    <xf numFmtId="173" fontId="4" fillId="0" borderId="16" xfId="0" applyNumberFormat="1" applyFont="1" applyBorder="1" applyAlignment="1">
      <alignment horizontal="right" vertical="center"/>
    </xf>
    <xf numFmtId="173" fontId="4" fillId="3" borderId="5" xfId="0" applyNumberFormat="1" applyFont="1" applyFill="1" applyBorder="1" applyAlignment="1">
      <alignment horizontal="right" vertical="center"/>
    </xf>
    <xf numFmtId="175" fontId="4" fillId="0" borderId="6" xfId="0" applyNumberFormat="1" applyFont="1" applyBorder="1" applyAlignment="1">
      <alignment horizontal="right"/>
    </xf>
    <xf numFmtId="171" fontId="28" fillId="0" borderId="3" xfId="0" applyNumberFormat="1" applyFont="1" applyBorder="1" applyAlignment="1" applyProtection="1">
      <alignment horizontal="right" vertical="center"/>
      <protection locked="0"/>
    </xf>
    <xf numFmtId="173" fontId="4" fillId="3" borderId="11" xfId="0" applyNumberFormat="1" applyFont="1" applyFill="1" applyBorder="1" applyAlignment="1">
      <alignment horizontal="right" vertical="center"/>
    </xf>
    <xf numFmtId="164" fontId="4" fillId="0" borderId="15" xfId="0" applyNumberFormat="1" applyFont="1" applyBorder="1" applyAlignment="1" applyProtection="1">
      <alignment horizontal="right" vertical="center"/>
      <protection locked="0"/>
    </xf>
    <xf numFmtId="164" fontId="4" fillId="3" borderId="0" xfId="0" applyNumberFormat="1" applyFont="1" applyFill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4" fillId="3" borderId="2" xfId="0" applyNumberFormat="1" applyFont="1" applyFill="1" applyBorder="1" applyAlignment="1" applyProtection="1">
      <alignment horizontal="right" vertical="center"/>
      <protection locked="0"/>
    </xf>
    <xf numFmtId="0" fontId="20" fillId="0" borderId="6" xfId="0" applyFont="1" applyBorder="1" applyAlignment="1">
      <alignment horizontal="right" wrapText="1"/>
    </xf>
    <xf numFmtId="171" fontId="6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8" xfId="0" applyFont="1" applyBorder="1" applyAlignment="1">
      <alignment horizontal="right"/>
    </xf>
    <xf numFmtId="0" fontId="10" fillId="0" borderId="6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left" vertical="center" wrapText="1"/>
    </xf>
    <xf numFmtId="171" fontId="28" fillId="0" borderId="6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1" fontId="27" fillId="0" borderId="7" xfId="0" applyNumberFormat="1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29" fillId="0" borderId="7" xfId="0" applyNumberFormat="1" applyFont="1" applyBorder="1" applyAlignment="1">
      <alignment horizontal="right" vertical="center" wrapText="1"/>
    </xf>
    <xf numFmtId="1" fontId="29" fillId="0" borderId="6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176" fontId="32" fillId="0" borderId="3" xfId="0" applyNumberFormat="1" applyFont="1" applyBorder="1" applyAlignment="1">
      <alignment horizontal="center" vertical="center"/>
    </xf>
    <xf numFmtId="176" fontId="32" fillId="0" borderId="7" xfId="0" applyNumberFormat="1" applyFont="1" applyBorder="1" applyAlignment="1">
      <alignment horizontal="center" vertical="center"/>
    </xf>
    <xf numFmtId="176" fontId="32" fillId="0" borderId="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6" fillId="0" borderId="14" xfId="0" applyFont="1" applyBorder="1"/>
    <xf numFmtId="0" fontId="6" fillId="0" borderId="10" xfId="0" applyFont="1" applyBorder="1" applyAlignment="1">
      <alignment vertical="top"/>
    </xf>
    <xf numFmtId="177" fontId="6" fillId="0" borderId="12" xfId="0" applyNumberFormat="1" applyFont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172" fontId="6" fillId="0" borderId="13" xfId="0" applyNumberFormat="1" applyFont="1" applyBorder="1" applyAlignment="1">
      <alignment horizontal="right" vertical="top"/>
    </xf>
    <xf numFmtId="172" fontId="6" fillId="0" borderId="2" xfId="0" applyNumberFormat="1" applyFont="1" applyBorder="1" applyAlignment="1">
      <alignment horizontal="right" vertical="top"/>
    </xf>
    <xf numFmtId="172" fontId="6" fillId="0" borderId="11" xfId="0" applyNumberFormat="1" applyFont="1" applyBorder="1" applyAlignment="1">
      <alignment horizontal="right" vertical="top"/>
    </xf>
    <xf numFmtId="172" fontId="6" fillId="0" borderId="10" xfId="0" applyNumberFormat="1" applyFont="1" applyBorder="1" applyAlignment="1">
      <alignment horizontal="right" vertical="top"/>
    </xf>
    <xf numFmtId="173" fontId="6" fillId="0" borderId="12" xfId="0" applyNumberFormat="1" applyFont="1" applyBorder="1" applyAlignment="1">
      <alignment horizontal="right"/>
    </xf>
    <xf numFmtId="173" fontId="6" fillId="0" borderId="15" xfId="0" applyNumberFormat="1" applyFont="1" applyBorder="1" applyAlignment="1">
      <alignment horizontal="right"/>
    </xf>
    <xf numFmtId="173" fontId="6" fillId="0" borderId="16" xfId="0" applyNumberFormat="1" applyFont="1" applyBorder="1" applyAlignment="1">
      <alignment horizontal="right"/>
    </xf>
    <xf numFmtId="173" fontId="6" fillId="0" borderId="13" xfId="0" applyNumberFormat="1" applyFont="1" applyBorder="1" applyAlignment="1">
      <alignment horizontal="right" vertical="top"/>
    </xf>
    <xf numFmtId="173" fontId="6" fillId="0" borderId="2" xfId="0" applyNumberFormat="1" applyFont="1" applyBorder="1" applyAlignment="1">
      <alignment horizontal="right" vertical="top"/>
    </xf>
    <xf numFmtId="173" fontId="6" fillId="0" borderId="11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173" fontId="4" fillId="0" borderId="9" xfId="0" applyNumberFormat="1" applyFont="1" applyBorder="1" applyAlignment="1">
      <alignment horizontal="right" vertical="center"/>
    </xf>
    <xf numFmtId="172" fontId="4" fillId="0" borderId="12" xfId="0" applyNumberFormat="1" applyFont="1" applyBorder="1" applyAlignment="1">
      <alignment horizontal="right" vertical="center"/>
    </xf>
    <xf numFmtId="172" fontId="4" fillId="0" borderId="15" xfId="0" applyNumberFormat="1" applyFont="1" applyBorder="1" applyAlignment="1">
      <alignment horizontal="right" vertical="center"/>
    </xf>
    <xf numFmtId="172" fontId="4" fillId="0" borderId="16" xfId="0" applyNumberFormat="1" applyFont="1" applyBorder="1" applyAlignment="1">
      <alignment horizontal="right" vertical="center"/>
    </xf>
    <xf numFmtId="173" fontId="4" fillId="3" borderId="9" xfId="0" applyNumberFormat="1" applyFont="1" applyFill="1" applyBorder="1" applyAlignment="1">
      <alignment horizontal="right" vertical="center"/>
    </xf>
    <xf numFmtId="172" fontId="4" fillId="3" borderId="9" xfId="0" applyNumberFormat="1" applyFont="1" applyFill="1" applyBorder="1" applyAlignment="1">
      <alignment horizontal="right" vertical="center"/>
    </xf>
    <xf numFmtId="172" fontId="4" fillId="3" borderId="0" xfId="0" applyNumberFormat="1" applyFont="1" applyFill="1" applyAlignment="1">
      <alignment horizontal="right" vertical="center"/>
    </xf>
    <xf numFmtId="172" fontId="4" fillId="3" borderId="5" xfId="0" applyNumberFormat="1" applyFont="1" applyFill="1" applyBorder="1" applyAlignment="1">
      <alignment horizontal="right" vertical="center"/>
    </xf>
    <xf numFmtId="172" fontId="4" fillId="0" borderId="9" xfId="0" applyNumberFormat="1" applyFont="1" applyBorder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172" fontId="4" fillId="0" borderId="5" xfId="0" applyNumberFormat="1" applyFont="1" applyBorder="1" applyAlignment="1">
      <alignment horizontal="right" vertical="center"/>
    </xf>
    <xf numFmtId="172" fontId="4" fillId="3" borderId="13" xfId="0" applyNumberFormat="1" applyFont="1" applyFill="1" applyBorder="1" applyAlignment="1">
      <alignment horizontal="right" vertical="center"/>
    </xf>
    <xf numFmtId="172" fontId="4" fillId="3" borderId="2" xfId="0" applyNumberFormat="1" applyFont="1" applyFill="1" applyBorder="1" applyAlignment="1">
      <alignment horizontal="right" vertical="center"/>
    </xf>
    <xf numFmtId="172" fontId="4" fillId="3" borderId="11" xfId="0" applyNumberFormat="1" applyFont="1" applyFill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2" fontId="4" fillId="0" borderId="3" xfId="0" applyNumberFormat="1" applyFont="1" applyBorder="1" applyAlignment="1">
      <alignment horizontal="right" vertical="center" wrapText="1"/>
    </xf>
    <xf numFmtId="172" fontId="4" fillId="0" borderId="7" xfId="0" applyNumberFormat="1" applyFont="1" applyBorder="1" applyAlignment="1">
      <alignment horizontal="right" vertical="center" wrapText="1"/>
    </xf>
    <xf numFmtId="172" fontId="4" fillId="0" borderId="8" xfId="0" applyNumberFormat="1" applyFont="1" applyBorder="1" applyAlignment="1">
      <alignment horizontal="right" vertical="center" wrapText="1"/>
    </xf>
    <xf numFmtId="173" fontId="4" fillId="0" borderId="12" xfId="0" applyNumberFormat="1" applyFont="1" applyBorder="1" applyAlignment="1">
      <alignment horizontal="right" vertical="center"/>
    </xf>
    <xf numFmtId="173" fontId="4" fillId="3" borderId="13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4" fillId="0" borderId="15" xfId="0" applyFont="1" applyBorder="1"/>
    <xf numFmtId="0" fontId="4" fillId="0" borderId="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11" fillId="0" borderId="14" xfId="0" applyFont="1" applyBorder="1"/>
    <xf numFmtId="0" fontId="5" fillId="0" borderId="10" xfId="0" applyFont="1" applyBorder="1" applyAlignment="1">
      <alignment horizontal="right" wrapText="1"/>
    </xf>
    <xf numFmtId="0" fontId="10" fillId="0" borderId="3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72" fontId="11" fillId="0" borderId="0" xfId="0" applyNumberFormat="1" applyFont="1"/>
    <xf numFmtId="178" fontId="11" fillId="0" borderId="0" xfId="0" applyNumberFormat="1" applyFont="1"/>
    <xf numFmtId="0" fontId="33" fillId="0" borderId="0" xfId="0" applyFont="1"/>
    <xf numFmtId="0" fontId="34" fillId="0" borderId="0" xfId="0" applyFont="1"/>
    <xf numFmtId="179" fontId="34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35" fillId="0" borderId="0" xfId="0" applyFont="1"/>
    <xf numFmtId="179" fontId="36" fillId="0" borderId="0" xfId="0" applyNumberFormat="1" applyFont="1"/>
    <xf numFmtId="0" fontId="3" fillId="0" borderId="0" xfId="0" applyFont="1" applyAlignment="1">
      <alignment horizontal="left"/>
    </xf>
    <xf numFmtId="180" fontId="37" fillId="0" borderId="0" xfId="0" applyNumberFormat="1" applyFont="1" applyAlignment="1">
      <alignment horizontal="right"/>
    </xf>
    <xf numFmtId="0" fontId="36" fillId="0" borderId="3" xfId="0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81" fontId="38" fillId="0" borderId="7" xfId="0" applyNumberFormat="1" applyFont="1" applyBorder="1" applyAlignment="1">
      <alignment horizontal="center" vertical="center"/>
    </xf>
    <xf numFmtId="179" fontId="38" fillId="0" borderId="7" xfId="0" applyNumberFormat="1" applyFont="1" applyBorder="1" applyAlignment="1">
      <alignment horizontal="center" vertical="center"/>
    </xf>
    <xf numFmtId="180" fontId="38" fillId="0" borderId="8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81" fontId="36" fillId="0" borderId="7" xfId="0" applyNumberFormat="1" applyFont="1" applyBorder="1" applyAlignment="1">
      <alignment horizontal="center" vertical="center"/>
    </xf>
    <xf numFmtId="179" fontId="36" fillId="0" borderId="7" xfId="0" applyNumberFormat="1" applyFont="1" applyBorder="1" applyAlignment="1">
      <alignment horizontal="center" vertical="center"/>
    </xf>
    <xf numFmtId="180" fontId="36" fillId="0" borderId="8" xfId="0" applyNumberFormat="1" applyFont="1" applyBorder="1" applyAlignment="1">
      <alignment horizontal="center" vertical="center"/>
    </xf>
    <xf numFmtId="171" fontId="36" fillId="0" borderId="7" xfId="0" applyNumberFormat="1" applyFont="1" applyBorder="1" applyAlignment="1">
      <alignment horizontal="right" vertical="center"/>
    </xf>
    <xf numFmtId="171" fontId="36" fillId="0" borderId="7" xfId="0" applyNumberFormat="1" applyFont="1" applyBorder="1" applyAlignment="1">
      <alignment horizontal="right" vertical="center" indent="1"/>
    </xf>
    <xf numFmtId="171" fontId="36" fillId="0" borderId="8" xfId="0" applyNumberFormat="1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 indent="1"/>
    </xf>
    <xf numFmtId="179" fontId="37" fillId="0" borderId="7" xfId="0" applyNumberFormat="1" applyFont="1" applyBorder="1" applyAlignment="1">
      <alignment horizontal="right" vertical="center"/>
    </xf>
    <xf numFmtId="180" fontId="37" fillId="0" borderId="8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82" fontId="23" fillId="0" borderId="0" xfId="0" applyNumberFormat="1" applyFont="1" applyAlignment="1">
      <alignment horizontal="left" vertical="center"/>
    </xf>
    <xf numFmtId="183" fontId="39" fillId="0" borderId="0" xfId="0" applyNumberFormat="1" applyFont="1" applyAlignment="1">
      <alignment vertical="center"/>
    </xf>
    <xf numFmtId="184" fontId="23" fillId="0" borderId="0" xfId="0" applyNumberFormat="1" applyFont="1" applyAlignment="1">
      <alignment vertical="center"/>
    </xf>
    <xf numFmtId="172" fontId="23" fillId="0" borderId="0" xfId="0" applyNumberFormat="1" applyFont="1" applyAlignment="1">
      <alignment vertical="center"/>
    </xf>
    <xf numFmtId="183" fontId="23" fillId="0" borderId="0" xfId="0" applyNumberFormat="1" applyFont="1" applyAlignment="1">
      <alignment vertical="center"/>
    </xf>
    <xf numFmtId="3" fontId="23" fillId="0" borderId="0" xfId="0" applyNumberFormat="1" applyFont="1"/>
    <xf numFmtId="185" fontId="23" fillId="0" borderId="0" xfId="0" applyNumberFormat="1" applyFont="1"/>
    <xf numFmtId="0" fontId="36" fillId="0" borderId="12" xfId="0" applyFont="1" applyBorder="1" applyAlignment="1">
      <alignment horizontal="right" vertical="center"/>
    </xf>
    <xf numFmtId="171" fontId="36" fillId="0" borderId="15" xfId="0" applyNumberFormat="1" applyFont="1" applyBorder="1" applyAlignment="1">
      <alignment horizontal="right" vertical="center"/>
    </xf>
    <xf numFmtId="171" fontId="36" fillId="0" borderId="15" xfId="0" applyNumberFormat="1" applyFont="1" applyBorder="1" applyAlignment="1">
      <alignment horizontal="right" vertical="center" indent="1"/>
    </xf>
    <xf numFmtId="171" fontId="36" fillId="0" borderId="16" xfId="0" applyNumberFormat="1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171" fontId="36" fillId="0" borderId="0" xfId="0" applyNumberFormat="1" applyFont="1" applyAlignment="1">
      <alignment horizontal="right" vertical="center"/>
    </xf>
    <xf numFmtId="171" fontId="36" fillId="0" borderId="0" xfId="0" applyNumberFormat="1" applyFont="1" applyAlignment="1">
      <alignment horizontal="right" vertical="center" indent="1"/>
    </xf>
    <xf numFmtId="171" fontId="36" fillId="0" borderId="5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right" wrapText="1"/>
    </xf>
    <xf numFmtId="0" fontId="23" fillId="0" borderId="2" xfId="0" applyFont="1" applyBorder="1" applyAlignment="1">
      <alignment horizontal="right" wrapText="1"/>
    </xf>
    <xf numFmtId="182" fontId="23" fillId="0" borderId="2" xfId="0" applyNumberFormat="1" applyFont="1" applyBorder="1" applyAlignment="1">
      <alignment horizontal="left" wrapText="1"/>
    </xf>
    <xf numFmtId="181" fontId="23" fillId="0" borderId="2" xfId="0" applyNumberFormat="1" applyFont="1" applyBorder="1" applyAlignment="1">
      <alignment horizontal="right" wrapText="1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71" fontId="28" fillId="0" borderId="3" xfId="0" applyNumberFormat="1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/>
    </xf>
    <xf numFmtId="171" fontId="36" fillId="0" borderId="12" xfId="0" applyNumberFormat="1" applyFont="1" applyBorder="1" applyAlignment="1">
      <alignment horizontal="right" vertical="center" indent="1"/>
    </xf>
    <xf numFmtId="171" fontId="36" fillId="0" borderId="9" xfId="0" applyNumberFormat="1" applyFont="1" applyBorder="1" applyAlignment="1">
      <alignment horizontal="right" vertical="center" indent="1"/>
    </xf>
    <xf numFmtId="171" fontId="36" fillId="0" borderId="3" xfId="0" applyNumberFormat="1" applyFont="1" applyBorder="1" applyAlignment="1">
      <alignment horizontal="right" vertical="center" indent="1"/>
    </xf>
    <xf numFmtId="0" fontId="23" fillId="0" borderId="16" xfId="0" applyFont="1" applyBorder="1" applyAlignment="1">
      <alignment horizontal="center" vertical="center"/>
    </xf>
    <xf numFmtId="0" fontId="23" fillId="0" borderId="11" xfId="0" applyFont="1" applyBorder="1" applyAlignment="1">
      <alignment horizontal="right" wrapText="1"/>
    </xf>
    <xf numFmtId="171" fontId="28" fillId="0" borderId="8" xfId="0" applyNumberFormat="1" applyFont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171" fontId="36" fillId="0" borderId="16" xfId="0" applyNumberFormat="1" applyFont="1" applyBorder="1" applyAlignment="1">
      <alignment horizontal="right" vertical="center" indent="1"/>
    </xf>
    <xf numFmtId="171" fontId="36" fillId="0" borderId="5" xfId="0" applyNumberFormat="1" applyFont="1" applyBorder="1" applyAlignment="1">
      <alignment horizontal="right" vertical="center" indent="1"/>
    </xf>
    <xf numFmtId="171" fontId="36" fillId="0" borderId="8" xfId="0" applyNumberFormat="1" applyFont="1" applyBorder="1" applyAlignment="1">
      <alignment horizontal="right" vertical="center" indent="1"/>
    </xf>
    <xf numFmtId="179" fontId="23" fillId="0" borderId="11" xfId="0" applyNumberFormat="1" applyFont="1" applyBorder="1" applyAlignment="1">
      <alignment horizontal="right" wrapText="1"/>
    </xf>
    <xf numFmtId="179" fontId="37" fillId="0" borderId="8" xfId="0" applyNumberFormat="1" applyFont="1" applyBorder="1" applyAlignment="1">
      <alignment horizontal="right" vertical="center"/>
    </xf>
    <xf numFmtId="165" fontId="36" fillId="0" borderId="12" xfId="0" applyNumberFormat="1" applyFont="1" applyBorder="1" applyAlignment="1">
      <alignment horizontal="right" vertical="center" indent="1"/>
    </xf>
    <xf numFmtId="165" fontId="36" fillId="0" borderId="9" xfId="0" applyNumberFormat="1" applyFont="1" applyBorder="1" applyAlignment="1">
      <alignment horizontal="right" vertical="center" indent="1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79" fontId="38" fillId="0" borderId="8" xfId="0" applyNumberFormat="1" applyFont="1" applyBorder="1" applyAlignment="1">
      <alignment horizontal="center" vertical="center"/>
    </xf>
    <xf numFmtId="179" fontId="36" fillId="0" borderId="8" xfId="0" applyNumberFormat="1" applyFont="1" applyBorder="1" applyAlignment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179" fontId="36" fillId="0" borderId="3" xfId="0" applyNumberFormat="1" applyFont="1" applyBorder="1" applyAlignment="1">
      <alignment horizontal="center" vertical="center"/>
    </xf>
    <xf numFmtId="171" fontId="36" fillId="0" borderId="3" xfId="0" applyNumberFormat="1" applyFont="1" applyBorder="1" applyAlignment="1">
      <alignment horizontal="right" vertical="center"/>
    </xf>
    <xf numFmtId="179" fontId="37" fillId="0" borderId="3" xfId="0" applyNumberFormat="1" applyFont="1" applyBorder="1" applyAlignment="1">
      <alignment horizontal="right" vertical="center"/>
    </xf>
    <xf numFmtId="171" fontId="36" fillId="0" borderId="12" xfId="0" applyNumberFormat="1" applyFont="1" applyBorder="1" applyAlignment="1">
      <alignment horizontal="right" vertical="center"/>
    </xf>
    <xf numFmtId="171" fontId="36" fillId="0" borderId="9" xfId="0" applyNumberFormat="1" applyFont="1" applyBorder="1" applyAlignment="1">
      <alignment horizontal="right" vertical="center"/>
    </xf>
    <xf numFmtId="183" fontId="4" fillId="0" borderId="0" xfId="0" applyNumberFormat="1" applyFont="1"/>
    <xf numFmtId="182" fontId="39" fillId="0" borderId="0" xfId="0" applyNumberFormat="1" applyFont="1" applyAlignment="1">
      <alignment horizontal="left" vertical="center"/>
    </xf>
    <xf numFmtId="164" fontId="39" fillId="0" borderId="0" xfId="0" applyNumberFormat="1" applyFont="1" applyAlignment="1">
      <alignment horizontal="right" vertical="center"/>
    </xf>
    <xf numFmtId="184" fontId="23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172" fontId="36" fillId="0" borderId="15" xfId="0" applyNumberFormat="1" applyFont="1" applyBorder="1" applyAlignment="1">
      <alignment vertical="center"/>
    </xf>
    <xf numFmtId="184" fontId="36" fillId="0" borderId="0" xfId="0" applyNumberFormat="1" applyFont="1" applyAlignment="1">
      <alignment vertical="center"/>
    </xf>
    <xf numFmtId="172" fontId="36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" fontId="20" fillId="0" borderId="6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3" fontId="2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172" fontId="5" fillId="0" borderId="7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2" fontId="6" fillId="0" borderId="8" xfId="0" applyNumberFormat="1" applyFont="1" applyBorder="1" applyAlignment="1">
      <alignment horizontal="right" vertical="center"/>
    </xf>
    <xf numFmtId="0" fontId="6" fillId="4" borderId="14" xfId="0" applyFont="1" applyFill="1" applyBorder="1"/>
    <xf numFmtId="0" fontId="6" fillId="4" borderId="4" xfId="0" applyFont="1" applyFill="1" applyBorder="1"/>
    <xf numFmtId="0" fontId="6" fillId="4" borderId="10" xfId="0" applyFont="1" applyFill="1" applyBorder="1"/>
    <xf numFmtId="0" fontId="7" fillId="4" borderId="4" xfId="0" applyFont="1" applyFill="1" applyBorder="1"/>
    <xf numFmtId="0" fontId="40" fillId="0" borderId="0" xfId="0" applyFont="1" applyAlignment="1">
      <alignment horizontal="left"/>
    </xf>
    <xf numFmtId="0" fontId="6" fillId="5" borderId="14" xfId="0" applyFont="1" applyFill="1" applyBorder="1"/>
    <xf numFmtId="0" fontId="6" fillId="5" borderId="4" xfId="0" applyFont="1" applyFill="1" applyBorder="1"/>
    <xf numFmtId="0" fontId="6" fillId="5" borderId="10" xfId="0" applyFont="1" applyFill="1" applyBorder="1"/>
    <xf numFmtId="0" fontId="7" fillId="5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" fontId="6" fillId="4" borderId="6" xfId="0" applyNumberFormat="1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8" borderId="0" xfId="0" applyFont="1" applyFill="1"/>
    <xf numFmtId="14" fontId="6" fillId="9" borderId="6" xfId="0" applyNumberFormat="1" applyFont="1" applyFill="1" applyBorder="1" applyAlignment="1">
      <alignment vertical="center"/>
    </xf>
    <xf numFmtId="49" fontId="6" fillId="9" borderId="6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2" fillId="0" borderId="0" xfId="0" applyFont="1"/>
    <xf numFmtId="0" fontId="4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1" fontId="19" fillId="0" borderId="3" xfId="0" applyNumberFormat="1" applyFont="1" applyBorder="1" applyAlignment="1" applyProtection="1">
      <alignment horizontal="center" vertical="center" wrapText="1"/>
      <protection locked="0"/>
    </xf>
    <xf numFmtId="1" fontId="19" fillId="0" borderId="7" xfId="0" applyNumberFormat="1" applyFont="1" applyBorder="1" applyAlignment="1" applyProtection="1">
      <alignment horizontal="center" vertical="center" wrapText="1"/>
      <protection locked="0"/>
    </xf>
    <xf numFmtId="1" fontId="19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79" fontId="23" fillId="0" borderId="3" xfId="0" applyNumberFormat="1" applyFont="1" applyBorder="1" applyAlignment="1">
      <alignment horizontal="center" vertical="center" wrapText="1"/>
    </xf>
    <xf numFmtId="179" fontId="23" fillId="0" borderId="7" xfId="0" applyNumberFormat="1" applyFont="1" applyBorder="1" applyAlignment="1">
      <alignment horizontal="center" vertical="center" wrapText="1"/>
    </xf>
    <xf numFmtId="179" fontId="23" fillId="0" borderId="8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right" wrapText="1"/>
    </xf>
    <xf numFmtId="0" fontId="23" fillId="0" borderId="13" xfId="0" applyFont="1" applyBorder="1" applyAlignment="1">
      <alignment horizontal="right" wrapText="1"/>
    </xf>
    <xf numFmtId="180" fontId="23" fillId="0" borderId="16" xfId="0" applyNumberFormat="1" applyFont="1" applyBorder="1" applyAlignment="1">
      <alignment horizontal="right" wrapText="1"/>
    </xf>
    <xf numFmtId="180" fontId="23" fillId="0" borderId="11" xfId="0" applyNumberFormat="1" applyFont="1" applyBorder="1" applyAlignment="1">
      <alignment horizontal="right" wrapText="1"/>
    </xf>
  </cellXfs>
  <cellStyles count="1">
    <cellStyle name="Standard" xfId="0" builtinId="0"/>
  </cellStyles>
  <dxfs count="20">
    <dxf>
      <border>
        <left/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showGridLines="0" showRowColHeaders="0" tabSelected="1" zoomScaleNormal="100" workbookViewId="0">
      <selection activeCell="A50" sqref="A50"/>
    </sheetView>
  </sheetViews>
  <sheetFormatPr baseColWidth="10" defaultRowHeight="12.75" x14ac:dyDescent="0.2"/>
  <cols>
    <col min="1" max="1" width="2.7109375" customWidth="1"/>
    <col min="2" max="3" width="15.7109375" customWidth="1"/>
    <col min="4" max="4" width="23.7109375" customWidth="1"/>
    <col min="5" max="5" width="31.7109375" customWidth="1"/>
  </cols>
  <sheetData>
    <row r="1" spans="2:5" ht="18" customHeight="1" x14ac:dyDescent="0.2">
      <c r="E1" s="6" t="str">
        <f ca="1">DFIE!$B$10</f>
        <v>Eidgenössisches Finanzdepartement EFD</v>
      </c>
    </row>
    <row r="2" spans="2:5" x14ac:dyDescent="0.2">
      <c r="E2" s="7" t="str">
        <f ca="1">DFIE!$B$11</f>
        <v>Eidgenössische Finanzverwaltung EFV</v>
      </c>
    </row>
    <row r="7" spans="2:5" x14ac:dyDescent="0.2">
      <c r="B7" s="8" t="s">
        <v>114</v>
      </c>
    </row>
    <row r="8" spans="2:5" x14ac:dyDescent="0.2">
      <c r="B8" s="8" t="s">
        <v>115</v>
      </c>
    </row>
    <row r="9" spans="2:5" x14ac:dyDescent="0.2">
      <c r="B9" s="8" t="s">
        <v>116</v>
      </c>
    </row>
    <row r="10" spans="2:5" x14ac:dyDescent="0.2">
      <c r="B10" s="8" t="s">
        <v>117</v>
      </c>
    </row>
    <row r="13" spans="2:5" ht="21" customHeight="1" x14ac:dyDescent="0.25">
      <c r="B13" s="9" t="str">
        <f ca="1">DFIE!$B$12</f>
        <v>Finanzausgleich zwischen Bund und Kantonen</v>
      </c>
    </row>
    <row r="14" spans="2:5" ht="21" customHeight="1" x14ac:dyDescent="0.25">
      <c r="B14" s="9" t="str">
        <f ca="1">DFIE!$B$13</f>
        <v>Lastenausgleich 2026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" t="s">
        <v>118</v>
      </c>
      <c r="C17" s="425" t="str">
        <f ca="1">DFIE!$B$14</f>
        <v>Übersicht über die Zahlungen im Lastenausgleich</v>
      </c>
      <c r="D17" s="425"/>
      <c r="E17" s="425"/>
    </row>
    <row r="18" spans="2:5" ht="16.5" customHeight="1" x14ac:dyDescent="0.2">
      <c r="B18" s="10"/>
      <c r="C18" s="11"/>
    </row>
    <row r="19" spans="2:5" ht="20.25" customHeight="1" x14ac:dyDescent="0.2">
      <c r="B19" s="2" t="s">
        <v>119</v>
      </c>
      <c r="C19" s="424" t="str">
        <f ca="1">DFIE!$B$15</f>
        <v>Berechnung der Dotationen im Lastenausgleich</v>
      </c>
      <c r="D19" s="424"/>
      <c r="E19" s="424"/>
    </row>
    <row r="20" spans="2:5" ht="20.25" customHeight="1" x14ac:dyDescent="0.2">
      <c r="B20" s="2" t="s">
        <v>35</v>
      </c>
      <c r="C20" s="424" t="str">
        <f ca="1">DFIE!$B$16</f>
        <v>Daten geografischer Lastenausgleich</v>
      </c>
      <c r="D20" s="424"/>
      <c r="E20" s="424"/>
    </row>
    <row r="21" spans="2:5" ht="20.25" customHeight="1" x14ac:dyDescent="0.2">
      <c r="B21" s="2" t="s">
        <v>36</v>
      </c>
      <c r="C21" s="424" t="str">
        <f ca="1">DFIE!$B$17</f>
        <v>Zahlungen geografischer Lastenausgleich</v>
      </c>
      <c r="D21" s="424"/>
      <c r="E21" s="424"/>
    </row>
    <row r="22" spans="2:5" ht="20.25" customHeight="1" x14ac:dyDescent="0.2">
      <c r="B22" s="2" t="s">
        <v>502</v>
      </c>
      <c r="C22" s="424" t="str">
        <f ca="1">DFIE!$B$18</f>
        <v>Daten soziodemografischer Lastenausgleich A-C</v>
      </c>
      <c r="D22" s="424"/>
      <c r="E22" s="424"/>
    </row>
    <row r="23" spans="2:5" ht="20.25" customHeight="1" x14ac:dyDescent="0.2">
      <c r="B23" s="2" t="s">
        <v>507</v>
      </c>
      <c r="C23" s="424" t="str">
        <f ca="1">DFIE!$B$19</f>
        <v>Zahlungen soziodemografischer Lastenausgleich A-C</v>
      </c>
      <c r="D23" s="424"/>
      <c r="E23" s="424"/>
    </row>
    <row r="24" spans="2:5" ht="20.25" customHeight="1" x14ac:dyDescent="0.2">
      <c r="B24" s="2" t="s">
        <v>503</v>
      </c>
      <c r="C24" s="424" t="str">
        <f ca="1">DFIE!$B$20</f>
        <v>Daten soziodemografischer Lastenausgleich F</v>
      </c>
      <c r="D24" s="424"/>
      <c r="E24" s="424"/>
    </row>
    <row r="25" spans="2:5" ht="20.25" customHeight="1" x14ac:dyDescent="0.2">
      <c r="B25" s="2" t="s">
        <v>508</v>
      </c>
      <c r="C25" s="424" t="str">
        <f ca="1">DFIE!$B$21</f>
        <v>Zahlungen soziodemografischer Lastenausgleich F</v>
      </c>
      <c r="D25" s="424"/>
      <c r="E25" s="424"/>
    </row>
    <row r="26" spans="2:5" ht="20.25" customHeight="1" x14ac:dyDescent="0.2"/>
    <row r="27" spans="2:5" ht="20.25" customHeight="1" x14ac:dyDescent="0.2"/>
    <row r="28" spans="2:5" ht="20.25" customHeight="1" x14ac:dyDescent="0.2"/>
    <row r="29" spans="2:5" ht="20.25" customHeight="1" x14ac:dyDescent="0.2"/>
    <row r="30" spans="2:5" ht="20.25" customHeight="1" x14ac:dyDescent="0.2"/>
    <row r="31" spans="2:5" ht="20.25" customHeight="1" x14ac:dyDescent="0.2"/>
    <row r="32" spans="2:5" ht="20.25" customHeight="1" x14ac:dyDescent="0.2"/>
    <row r="33" spans="2:5" ht="20.25" customHeight="1" x14ac:dyDescent="0.2"/>
    <row r="34" spans="2:5" ht="20.25" customHeight="1" x14ac:dyDescent="0.2"/>
    <row r="35" spans="2:5" ht="20.25" customHeight="1" x14ac:dyDescent="0.2"/>
    <row r="36" spans="2:5" ht="20.25" customHeight="1" x14ac:dyDescent="0.2"/>
    <row r="37" spans="2:5" ht="20.25" customHeight="1" x14ac:dyDescent="0.2"/>
    <row r="38" spans="2:5" ht="20.25" customHeight="1" x14ac:dyDescent="0.2"/>
    <row r="39" spans="2:5" ht="20.25" customHeight="1" x14ac:dyDescent="0.2">
      <c r="B39" s="12"/>
      <c r="C39" s="12"/>
      <c r="D39" s="12"/>
      <c r="E39" s="12"/>
    </row>
    <row r="41" spans="2:5" x14ac:dyDescent="0.2">
      <c r="B41" s="13"/>
      <c r="C41" s="13" t="str">
        <f ca="1">DFIE!$B$62</f>
        <v>Referenzjahr</v>
      </c>
      <c r="D41" s="3">
        <v>2026</v>
      </c>
    </row>
    <row r="42" spans="2:5" x14ac:dyDescent="0.2">
      <c r="B42" s="13"/>
      <c r="C42" s="13" t="str">
        <f ca="1">DFIE!$B$63</f>
        <v>Berechnungsdatum</v>
      </c>
      <c r="D42" s="4" t="s">
        <v>580</v>
      </c>
    </row>
    <row r="43" spans="2:5" x14ac:dyDescent="0.2">
      <c r="B43" s="13"/>
      <c r="C43" s="13" t="str">
        <f ca="1">DFIE!$B$64</f>
        <v>Berechnungs-ID</v>
      </c>
      <c r="D43" s="5" t="s">
        <v>581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1:D43">
    <cfRule type="expression" dxfId="19" priority="2" stopIfTrue="1">
      <formula>ISBLANK(D41)</formula>
    </cfRule>
  </conditionalFormatting>
  <hyperlinks>
    <hyperlink ref="B19" location="DOT!A1" display="DOT" xr:uid="{00000000-0004-0000-0000-000000000000}"/>
    <hyperlink ref="B20" location="'GLA-1'!A1" display="GLA 1" xr:uid="{00000000-0004-0000-0000-000001000000}"/>
    <hyperlink ref="B21" location="'GLA-2'!A1" display="GLA 2" xr:uid="{00000000-0004-0000-0000-000002000000}"/>
    <hyperlink ref="B17" location="TOTAL!A1" display="TOTAL" xr:uid="{00000000-0004-0000-0000-000003000000}"/>
    <hyperlink ref="B23" location="'SLA.AC-2'!A1" display="SLA.AC 2" xr:uid="{00000000-0004-0000-0000-000004000000}"/>
    <hyperlink ref="B24" location="'SLA.F-1'!A1" display="SLA.F 1" xr:uid="{00000000-0004-0000-0000-000005000000}"/>
    <hyperlink ref="B22" location="'SLA.AC-1'!A1" display="SLA.AC 1" xr:uid="{00000000-0004-0000-0000-000006000000}"/>
    <hyperlink ref="B25" location="'SLA.F-2'!A1" display="SLA.F 2" xr:uid="{00000000-0004-0000-0000-000007000000}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3"/>
  <sheetViews>
    <sheetView workbookViewId="0">
      <pane ySplit="9" topLeftCell="A10" activePane="bottomLeft" state="frozen"/>
      <selection activeCell="D35" sqref="D35:F35"/>
      <selection pane="bottomLeft"/>
    </sheetView>
  </sheetViews>
  <sheetFormatPr baseColWidth="10" defaultRowHeight="12.75" x14ac:dyDescent="0.2"/>
  <cols>
    <col min="1" max="1" width="2.7109375" customWidth="1"/>
    <col min="2" max="2" width="57.5703125" customWidth="1"/>
    <col min="3" max="3" width="8.7109375" customWidth="1"/>
    <col min="4" max="7" width="18.7109375" customWidth="1"/>
    <col min="8" max="8" width="5.7109375" customWidth="1"/>
  </cols>
  <sheetData>
    <row r="1" spans="1:10" ht="12.75" customHeight="1" x14ac:dyDescent="0.2"/>
    <row r="2" spans="1:10" ht="12.75" customHeight="1" x14ac:dyDescent="0.2">
      <c r="B2" s="420" t="s">
        <v>120</v>
      </c>
      <c r="D2" s="412" t="s">
        <v>121</v>
      </c>
      <c r="G2" s="411" t="s">
        <v>68</v>
      </c>
      <c r="I2" s="411" t="s">
        <v>576</v>
      </c>
      <c r="J2" s="419" t="s">
        <v>579</v>
      </c>
    </row>
    <row r="3" spans="1:10" ht="12.75" customHeight="1" x14ac:dyDescent="0.2">
      <c r="B3" s="420" t="s">
        <v>122</v>
      </c>
      <c r="D3" s="408" t="s">
        <v>123</v>
      </c>
      <c r="E3" s="421"/>
      <c r="G3" s="413">
        <f>INTRO!$D$41</f>
        <v>2026</v>
      </c>
      <c r="I3" s="411" t="s">
        <v>577</v>
      </c>
      <c r="J3" s="418">
        <v>45687</v>
      </c>
    </row>
    <row r="4" spans="1:10" ht="12.75" customHeight="1" x14ac:dyDescent="0.2">
      <c r="B4" s="420"/>
      <c r="D4" s="409" t="s">
        <v>124</v>
      </c>
      <c r="E4" s="421"/>
    </row>
    <row r="5" spans="1:10" ht="12" customHeight="1" x14ac:dyDescent="0.2">
      <c r="A5" s="13"/>
      <c r="B5" s="417" t="s">
        <v>125</v>
      </c>
      <c r="C5" s="407"/>
      <c r="D5" s="409" t="s">
        <v>126</v>
      </c>
      <c r="E5" s="421"/>
      <c r="F5" s="13"/>
      <c r="H5" s="13"/>
      <c r="J5" s="13"/>
    </row>
    <row r="6" spans="1:10" ht="12" customHeight="1" x14ac:dyDescent="0.2">
      <c r="B6" s="417" t="s">
        <v>127</v>
      </c>
      <c r="D6" s="410" t="s">
        <v>128</v>
      </c>
      <c r="E6" s="421"/>
    </row>
    <row r="7" spans="1:10" ht="12.75" customHeight="1" x14ac:dyDescent="0.2">
      <c r="B7" s="420"/>
      <c r="D7" s="414">
        <v>1</v>
      </c>
      <c r="E7" s="421"/>
    </row>
    <row r="8" spans="1:10" x14ac:dyDescent="0.2">
      <c r="B8" s="422"/>
      <c r="D8" s="423"/>
      <c r="E8" s="423"/>
    </row>
    <row r="9" spans="1:10" x14ac:dyDescent="0.2">
      <c r="A9" s="422"/>
      <c r="B9" s="415" t="str">
        <f ca="1">INDIRECT(ADDRESS(ROW(),$D$7+3))</f>
        <v>Deutsch</v>
      </c>
      <c r="C9" s="416" t="s">
        <v>129</v>
      </c>
      <c r="D9" s="411" t="s">
        <v>123</v>
      </c>
      <c r="E9" s="411" t="s">
        <v>124</v>
      </c>
      <c r="F9" s="411" t="s">
        <v>126</v>
      </c>
      <c r="G9" s="411" t="s">
        <v>128</v>
      </c>
      <c r="H9" s="13" t="s">
        <v>129</v>
      </c>
    </row>
    <row r="10" spans="1:10" x14ac:dyDescent="0.2">
      <c r="B10" s="403" t="str">
        <f t="shared" ref="B10:B75" ca="1" si="0">INDIRECT(ADDRESS(ROW(),$D$7+3))</f>
        <v>Eidgenössisches Finanzdepartement EFD</v>
      </c>
      <c r="C10" s="407" t="s">
        <v>129</v>
      </c>
      <c r="D10" s="13" t="s">
        <v>130</v>
      </c>
      <c r="E10" s="13" t="s">
        <v>131</v>
      </c>
      <c r="F10" s="13" t="s">
        <v>269</v>
      </c>
      <c r="G10" s="13" t="s">
        <v>195</v>
      </c>
      <c r="H10" s="13" t="s">
        <v>129</v>
      </c>
    </row>
    <row r="11" spans="1:10" x14ac:dyDescent="0.2">
      <c r="B11" s="404" t="str">
        <f t="shared" ca="1" si="0"/>
        <v>Eidgenössische Finanzverwaltung EFV</v>
      </c>
      <c r="C11" s="407" t="s">
        <v>129</v>
      </c>
      <c r="D11" s="13" t="s">
        <v>132</v>
      </c>
      <c r="E11" s="13" t="s">
        <v>133</v>
      </c>
      <c r="F11" s="13" t="s">
        <v>270</v>
      </c>
      <c r="G11" s="13" t="s">
        <v>228</v>
      </c>
      <c r="H11" s="13" t="s">
        <v>129</v>
      </c>
    </row>
    <row r="12" spans="1:10" x14ac:dyDescent="0.2">
      <c r="B12" s="404" t="str">
        <f t="shared" ca="1" si="0"/>
        <v>Finanzausgleich zwischen Bund und Kantonen</v>
      </c>
      <c r="C12" s="407" t="s">
        <v>129</v>
      </c>
      <c r="D12" s="13" t="s">
        <v>134</v>
      </c>
      <c r="E12" s="13" t="s">
        <v>135</v>
      </c>
      <c r="F12" s="13" t="s">
        <v>271</v>
      </c>
      <c r="G12" s="13" t="s">
        <v>229</v>
      </c>
      <c r="H12" s="13" t="s">
        <v>129</v>
      </c>
    </row>
    <row r="13" spans="1:10" x14ac:dyDescent="0.2">
      <c r="B13" s="405" t="str">
        <f t="shared" ca="1" si="0"/>
        <v>Lastenausgleich 2026</v>
      </c>
      <c r="C13" s="407" t="s">
        <v>129</v>
      </c>
      <c r="D13" s="13" t="str">
        <f>"Lastenausgleich " &amp; $G$3</f>
        <v>Lastenausgleich 2026</v>
      </c>
      <c r="E13" s="13" t="str">
        <f>"Compensation des charges " &amp; $G$3</f>
        <v>Compensation des charges 2026</v>
      </c>
      <c r="F13" s="13" t="str">
        <f>"Compensazione degli oneri " &amp; $G$3</f>
        <v>Compensazione degli oneri 2026</v>
      </c>
      <c r="G13" s="13" t="str">
        <f>"Cost compensation " &amp; $G$3</f>
        <v>Cost compensation 2026</v>
      </c>
      <c r="H13" s="13" t="s">
        <v>129</v>
      </c>
    </row>
    <row r="14" spans="1:10" x14ac:dyDescent="0.2">
      <c r="B14" s="404" t="str">
        <f t="shared" ca="1" si="0"/>
        <v>Übersicht über die Zahlungen im Lastenausgleich</v>
      </c>
      <c r="C14" s="407" t="s">
        <v>129</v>
      </c>
      <c r="D14" s="13" t="s">
        <v>110</v>
      </c>
      <c r="E14" s="13" t="s">
        <v>254</v>
      </c>
      <c r="F14" s="13" t="s">
        <v>272</v>
      </c>
      <c r="G14" s="13" t="s">
        <v>230</v>
      </c>
      <c r="H14" s="13" t="s">
        <v>129</v>
      </c>
    </row>
    <row r="15" spans="1:10" x14ac:dyDescent="0.2">
      <c r="B15" s="404" t="str">
        <f t="shared" ca="1" si="0"/>
        <v>Berechnung der Dotationen im Lastenausgleich</v>
      </c>
      <c r="C15" s="407" t="s">
        <v>129</v>
      </c>
      <c r="D15" s="13" t="s">
        <v>556</v>
      </c>
      <c r="E15" s="13" t="s">
        <v>555</v>
      </c>
      <c r="F15" s="13" t="s">
        <v>554</v>
      </c>
      <c r="G15" s="13" t="s">
        <v>553</v>
      </c>
      <c r="H15" s="13" t="s">
        <v>129</v>
      </c>
    </row>
    <row r="16" spans="1:10" x14ac:dyDescent="0.2">
      <c r="B16" s="404" t="str">
        <f t="shared" ca="1" si="0"/>
        <v>Daten geografischer Lastenausgleich</v>
      </c>
      <c r="C16" s="407" t="s">
        <v>129</v>
      </c>
      <c r="D16" s="13" t="s">
        <v>107</v>
      </c>
      <c r="E16" s="13" t="s">
        <v>375</v>
      </c>
      <c r="F16" s="13" t="s">
        <v>374</v>
      </c>
      <c r="G16" s="13" t="s">
        <v>231</v>
      </c>
      <c r="H16" s="13" t="s">
        <v>129</v>
      </c>
    </row>
    <row r="17" spans="2:8" x14ac:dyDescent="0.2">
      <c r="B17" s="404" t="str">
        <f t="shared" ca="1" si="0"/>
        <v>Zahlungen geografischer Lastenausgleich</v>
      </c>
      <c r="C17" s="407" t="s">
        <v>129</v>
      </c>
      <c r="D17" s="13" t="s">
        <v>111</v>
      </c>
      <c r="E17" s="13" t="s">
        <v>376</v>
      </c>
      <c r="F17" s="13" t="s">
        <v>273</v>
      </c>
      <c r="G17" s="13" t="s">
        <v>232</v>
      </c>
      <c r="H17" s="13" t="s">
        <v>129</v>
      </c>
    </row>
    <row r="18" spans="2:8" x14ac:dyDescent="0.2">
      <c r="B18" s="404" t="str">
        <f t="shared" ca="1" si="0"/>
        <v>Daten soziodemografischer Lastenausgleich A-C</v>
      </c>
      <c r="C18" s="407" t="s">
        <v>129</v>
      </c>
      <c r="D18" s="13" t="s">
        <v>108</v>
      </c>
      <c r="E18" s="13" t="s">
        <v>377</v>
      </c>
      <c r="F18" s="13" t="s">
        <v>274</v>
      </c>
      <c r="G18" s="13" t="s">
        <v>233</v>
      </c>
      <c r="H18" s="13" t="s">
        <v>129</v>
      </c>
    </row>
    <row r="19" spans="2:8" x14ac:dyDescent="0.2">
      <c r="B19" s="404" t="str">
        <f t="shared" ca="1" si="0"/>
        <v>Zahlungen soziodemografischer Lastenausgleich A-C</v>
      </c>
      <c r="C19" s="407" t="s">
        <v>129</v>
      </c>
      <c r="D19" s="13" t="s">
        <v>112</v>
      </c>
      <c r="E19" s="13" t="s">
        <v>378</v>
      </c>
      <c r="F19" s="13" t="s">
        <v>275</v>
      </c>
      <c r="G19" s="13" t="s">
        <v>234</v>
      </c>
      <c r="H19" s="13" t="s">
        <v>129</v>
      </c>
    </row>
    <row r="20" spans="2:8" x14ac:dyDescent="0.2">
      <c r="B20" s="404" t="str">
        <f t="shared" ca="1" si="0"/>
        <v>Daten soziodemografischer Lastenausgleich F</v>
      </c>
      <c r="C20" s="407" t="s">
        <v>129</v>
      </c>
      <c r="D20" s="13" t="s">
        <v>109</v>
      </c>
      <c r="E20" s="13" t="s">
        <v>379</v>
      </c>
      <c r="F20" s="13" t="s">
        <v>276</v>
      </c>
      <c r="G20" s="13" t="s">
        <v>235</v>
      </c>
      <c r="H20" s="13" t="s">
        <v>129</v>
      </c>
    </row>
    <row r="21" spans="2:8" x14ac:dyDescent="0.2">
      <c r="B21" s="405" t="str">
        <f t="shared" ca="1" si="0"/>
        <v>Zahlungen soziodemografischer Lastenausgleich F</v>
      </c>
      <c r="C21" s="407" t="s">
        <v>129</v>
      </c>
      <c r="D21" s="13" t="s">
        <v>113</v>
      </c>
      <c r="E21" s="13" t="s">
        <v>380</v>
      </c>
      <c r="F21" s="13" t="s">
        <v>277</v>
      </c>
      <c r="G21" s="13" t="s">
        <v>236</v>
      </c>
      <c r="H21" s="13" t="s">
        <v>129</v>
      </c>
    </row>
    <row r="22" spans="2:8" x14ac:dyDescent="0.2">
      <c r="B22" s="404" t="str">
        <f t="shared" ca="1" si="0"/>
        <v>Zürich</v>
      </c>
      <c r="C22" s="407" t="s">
        <v>129</v>
      </c>
      <c r="D22" s="13" t="s">
        <v>4</v>
      </c>
      <c r="E22" s="13" t="s">
        <v>136</v>
      </c>
      <c r="F22" s="13" t="s">
        <v>278</v>
      </c>
      <c r="G22" s="13" t="s">
        <v>136</v>
      </c>
      <c r="H22" s="13" t="s">
        <v>129</v>
      </c>
    </row>
    <row r="23" spans="2:8" x14ac:dyDescent="0.2">
      <c r="B23" s="404" t="str">
        <f t="shared" ca="1" si="0"/>
        <v>Bern</v>
      </c>
      <c r="C23" s="407" t="s">
        <v>129</v>
      </c>
      <c r="D23" s="13" t="s">
        <v>5</v>
      </c>
      <c r="E23" s="13" t="s">
        <v>137</v>
      </c>
      <c r="F23" s="13" t="s">
        <v>279</v>
      </c>
      <c r="G23" s="13" t="s">
        <v>5</v>
      </c>
      <c r="H23" s="13" t="s">
        <v>129</v>
      </c>
    </row>
    <row r="24" spans="2:8" x14ac:dyDescent="0.2">
      <c r="B24" s="404" t="str">
        <f t="shared" ca="1" si="0"/>
        <v>Luzern</v>
      </c>
      <c r="C24" s="407" t="s">
        <v>129</v>
      </c>
      <c r="D24" s="13" t="s">
        <v>6</v>
      </c>
      <c r="E24" s="13" t="s">
        <v>138</v>
      </c>
      <c r="F24" s="13" t="s">
        <v>280</v>
      </c>
      <c r="G24" s="13" t="s">
        <v>6</v>
      </c>
      <c r="H24" s="13" t="s">
        <v>129</v>
      </c>
    </row>
    <row r="25" spans="2:8" x14ac:dyDescent="0.2">
      <c r="B25" s="404" t="str">
        <f t="shared" ca="1" si="0"/>
        <v>Uri</v>
      </c>
      <c r="C25" s="407" t="s">
        <v>129</v>
      </c>
      <c r="D25" s="13" t="s">
        <v>7</v>
      </c>
      <c r="E25" s="13" t="s">
        <v>7</v>
      </c>
      <c r="F25" s="13" t="s">
        <v>7</v>
      </c>
      <c r="G25" s="13" t="s">
        <v>7</v>
      </c>
      <c r="H25" s="13" t="s">
        <v>129</v>
      </c>
    </row>
    <row r="26" spans="2:8" x14ac:dyDescent="0.2">
      <c r="B26" s="404" t="str">
        <f t="shared" ca="1" si="0"/>
        <v>Schwyz</v>
      </c>
      <c r="C26" s="407" t="s">
        <v>129</v>
      </c>
      <c r="D26" s="13" t="s">
        <v>8</v>
      </c>
      <c r="E26" s="13" t="s">
        <v>8</v>
      </c>
      <c r="F26" s="13" t="s">
        <v>281</v>
      </c>
      <c r="G26" s="13" t="s">
        <v>8</v>
      </c>
      <c r="H26" s="13" t="s">
        <v>129</v>
      </c>
    </row>
    <row r="27" spans="2:8" x14ac:dyDescent="0.2">
      <c r="B27" s="404" t="str">
        <f t="shared" ca="1" si="0"/>
        <v>Obwalden</v>
      </c>
      <c r="C27" s="407" t="s">
        <v>129</v>
      </c>
      <c r="D27" s="13" t="s">
        <v>9</v>
      </c>
      <c r="E27" s="13" t="s">
        <v>139</v>
      </c>
      <c r="F27" s="13" t="s">
        <v>282</v>
      </c>
      <c r="G27" s="13" t="s">
        <v>9</v>
      </c>
      <c r="H27" s="13" t="s">
        <v>129</v>
      </c>
    </row>
    <row r="28" spans="2:8" x14ac:dyDescent="0.2">
      <c r="B28" s="404" t="str">
        <f t="shared" ca="1" si="0"/>
        <v>Nidwalden</v>
      </c>
      <c r="C28" s="407" t="s">
        <v>129</v>
      </c>
      <c r="D28" s="13" t="s">
        <v>10</v>
      </c>
      <c r="E28" s="13" t="s">
        <v>140</v>
      </c>
      <c r="F28" s="13" t="s">
        <v>283</v>
      </c>
      <c r="G28" s="13" t="s">
        <v>10</v>
      </c>
      <c r="H28" s="13" t="s">
        <v>129</v>
      </c>
    </row>
    <row r="29" spans="2:8" x14ac:dyDescent="0.2">
      <c r="B29" s="404" t="str">
        <f t="shared" ca="1" si="0"/>
        <v>Glarus</v>
      </c>
      <c r="C29" s="407" t="s">
        <v>129</v>
      </c>
      <c r="D29" s="13" t="s">
        <v>11</v>
      </c>
      <c r="E29" s="13" t="s">
        <v>141</v>
      </c>
      <c r="F29" s="13" t="s">
        <v>284</v>
      </c>
      <c r="G29" s="13" t="s">
        <v>11</v>
      </c>
      <c r="H29" s="13" t="s">
        <v>129</v>
      </c>
    </row>
    <row r="30" spans="2:8" x14ac:dyDescent="0.2">
      <c r="B30" s="404" t="str">
        <f t="shared" ca="1" si="0"/>
        <v>Zug</v>
      </c>
      <c r="C30" s="407" t="s">
        <v>129</v>
      </c>
      <c r="D30" s="13" t="s">
        <v>12</v>
      </c>
      <c r="E30" s="13" t="s">
        <v>142</v>
      </c>
      <c r="F30" s="13" t="s">
        <v>285</v>
      </c>
      <c r="G30" s="13" t="s">
        <v>12</v>
      </c>
      <c r="H30" s="13" t="s">
        <v>129</v>
      </c>
    </row>
    <row r="31" spans="2:8" x14ac:dyDescent="0.2">
      <c r="B31" s="404" t="str">
        <f t="shared" ca="1" si="0"/>
        <v>Freiburg</v>
      </c>
      <c r="C31" s="407" t="s">
        <v>129</v>
      </c>
      <c r="D31" s="13" t="s">
        <v>13</v>
      </c>
      <c r="E31" s="13" t="s">
        <v>143</v>
      </c>
      <c r="F31" s="13" t="s">
        <v>286</v>
      </c>
      <c r="G31" s="13" t="s">
        <v>143</v>
      </c>
      <c r="H31" s="13" t="s">
        <v>129</v>
      </c>
    </row>
    <row r="32" spans="2:8" x14ac:dyDescent="0.2">
      <c r="B32" s="404" t="str">
        <f t="shared" ca="1" si="0"/>
        <v>Solothurn</v>
      </c>
      <c r="C32" s="407" t="s">
        <v>129</v>
      </c>
      <c r="D32" s="13" t="s">
        <v>14</v>
      </c>
      <c r="E32" s="13" t="s">
        <v>144</v>
      </c>
      <c r="F32" s="13" t="s">
        <v>287</v>
      </c>
      <c r="G32" s="13" t="s">
        <v>14</v>
      </c>
      <c r="H32" s="13" t="s">
        <v>129</v>
      </c>
    </row>
    <row r="33" spans="2:8" x14ac:dyDescent="0.2">
      <c r="B33" s="404" t="str">
        <f t="shared" ca="1" si="0"/>
        <v>Basel-Stadt</v>
      </c>
      <c r="C33" s="407" t="s">
        <v>129</v>
      </c>
      <c r="D33" s="13" t="s">
        <v>15</v>
      </c>
      <c r="E33" s="13" t="s">
        <v>145</v>
      </c>
      <c r="F33" s="13" t="s">
        <v>288</v>
      </c>
      <c r="G33" s="13" t="s">
        <v>237</v>
      </c>
      <c r="H33" s="13" t="s">
        <v>129</v>
      </c>
    </row>
    <row r="34" spans="2:8" x14ac:dyDescent="0.2">
      <c r="B34" s="404" t="str">
        <f t="shared" ca="1" si="0"/>
        <v>Basel-Landschaft</v>
      </c>
      <c r="C34" s="407" t="s">
        <v>129</v>
      </c>
      <c r="D34" s="13" t="s">
        <v>16</v>
      </c>
      <c r="E34" s="13" t="s">
        <v>146</v>
      </c>
      <c r="F34" s="13" t="s">
        <v>289</v>
      </c>
      <c r="G34" s="13" t="s">
        <v>238</v>
      </c>
      <c r="H34" s="13" t="s">
        <v>129</v>
      </c>
    </row>
    <row r="35" spans="2:8" x14ac:dyDescent="0.2">
      <c r="B35" s="404" t="str">
        <f t="shared" ca="1" si="0"/>
        <v>Schaffhausen</v>
      </c>
      <c r="C35" s="407" t="s">
        <v>129</v>
      </c>
      <c r="D35" s="13" t="s">
        <v>17</v>
      </c>
      <c r="E35" s="13" t="s">
        <v>147</v>
      </c>
      <c r="F35" s="13" t="s">
        <v>290</v>
      </c>
      <c r="G35" s="13" t="s">
        <v>17</v>
      </c>
      <c r="H35" s="13" t="s">
        <v>129</v>
      </c>
    </row>
    <row r="36" spans="2:8" x14ac:dyDescent="0.2">
      <c r="B36" s="404" t="str">
        <f t="shared" ca="1" si="0"/>
        <v>Appenzell A.Rh.</v>
      </c>
      <c r="C36" s="407" t="s">
        <v>129</v>
      </c>
      <c r="D36" s="13" t="s">
        <v>18</v>
      </c>
      <c r="E36" s="13" t="s">
        <v>148</v>
      </c>
      <c r="F36" s="13" t="s">
        <v>291</v>
      </c>
      <c r="G36" s="13" t="s">
        <v>18</v>
      </c>
      <c r="H36" s="13" t="s">
        <v>129</v>
      </c>
    </row>
    <row r="37" spans="2:8" x14ac:dyDescent="0.2">
      <c r="B37" s="404" t="str">
        <f t="shared" ca="1" si="0"/>
        <v>Appenzell I.Rh.</v>
      </c>
      <c r="C37" s="407" t="s">
        <v>129</v>
      </c>
      <c r="D37" s="13" t="s">
        <v>19</v>
      </c>
      <c r="E37" s="13" t="s">
        <v>149</v>
      </c>
      <c r="F37" s="13" t="s">
        <v>292</v>
      </c>
      <c r="G37" s="13" t="s">
        <v>19</v>
      </c>
      <c r="H37" s="13" t="s">
        <v>129</v>
      </c>
    </row>
    <row r="38" spans="2:8" x14ac:dyDescent="0.2">
      <c r="B38" s="404" t="str">
        <f t="shared" ca="1" si="0"/>
        <v>St. Gallen</v>
      </c>
      <c r="C38" s="407" t="s">
        <v>129</v>
      </c>
      <c r="D38" s="13" t="s">
        <v>20</v>
      </c>
      <c r="E38" s="13" t="s">
        <v>150</v>
      </c>
      <c r="F38" s="13" t="s">
        <v>293</v>
      </c>
      <c r="G38" s="13" t="s">
        <v>20</v>
      </c>
      <c r="H38" s="13" t="s">
        <v>129</v>
      </c>
    </row>
    <row r="39" spans="2:8" x14ac:dyDescent="0.2">
      <c r="B39" s="404" t="str">
        <f t="shared" ca="1" si="0"/>
        <v>Graubünden</v>
      </c>
      <c r="C39" s="407" t="s">
        <v>129</v>
      </c>
      <c r="D39" s="13" t="s">
        <v>21</v>
      </c>
      <c r="E39" s="13" t="s">
        <v>151</v>
      </c>
      <c r="F39" s="13" t="s">
        <v>294</v>
      </c>
      <c r="G39" s="13" t="s">
        <v>21</v>
      </c>
      <c r="H39" s="13" t="s">
        <v>129</v>
      </c>
    </row>
    <row r="40" spans="2:8" x14ac:dyDescent="0.2">
      <c r="B40" s="404" t="str">
        <f t="shared" ca="1" si="0"/>
        <v>Aargau</v>
      </c>
      <c r="C40" s="407" t="s">
        <v>129</v>
      </c>
      <c r="D40" s="13" t="s">
        <v>22</v>
      </c>
      <c r="E40" s="13" t="s">
        <v>152</v>
      </c>
      <c r="F40" s="13" t="s">
        <v>295</v>
      </c>
      <c r="G40" s="13" t="s">
        <v>22</v>
      </c>
      <c r="H40" s="13" t="s">
        <v>129</v>
      </c>
    </row>
    <row r="41" spans="2:8" x14ac:dyDescent="0.2">
      <c r="B41" s="404" t="str">
        <f t="shared" ca="1" si="0"/>
        <v>Thurgau</v>
      </c>
      <c r="C41" s="407" t="s">
        <v>129</v>
      </c>
      <c r="D41" s="13" t="s">
        <v>23</v>
      </c>
      <c r="E41" s="13" t="s">
        <v>153</v>
      </c>
      <c r="F41" s="13" t="s">
        <v>296</v>
      </c>
      <c r="G41" s="13" t="s">
        <v>23</v>
      </c>
      <c r="H41" s="13" t="s">
        <v>129</v>
      </c>
    </row>
    <row r="42" spans="2:8" x14ac:dyDescent="0.2">
      <c r="B42" s="404" t="str">
        <f t="shared" ca="1" si="0"/>
        <v>Tessin</v>
      </c>
      <c r="C42" s="407" t="s">
        <v>129</v>
      </c>
      <c r="D42" s="13" t="s">
        <v>24</v>
      </c>
      <c r="E42" s="13" t="s">
        <v>24</v>
      </c>
      <c r="F42" s="13" t="s">
        <v>196</v>
      </c>
      <c r="G42" s="13" t="s">
        <v>196</v>
      </c>
      <c r="H42" s="13" t="s">
        <v>129</v>
      </c>
    </row>
    <row r="43" spans="2:8" x14ac:dyDescent="0.2">
      <c r="B43" s="404" t="str">
        <f t="shared" ca="1" si="0"/>
        <v>Waadt</v>
      </c>
      <c r="C43" s="407" t="s">
        <v>129</v>
      </c>
      <c r="D43" s="13" t="s">
        <v>25</v>
      </c>
      <c r="E43" s="13" t="s">
        <v>154</v>
      </c>
      <c r="F43" s="13" t="s">
        <v>154</v>
      </c>
      <c r="G43" s="13" t="s">
        <v>154</v>
      </c>
      <c r="H43" s="13" t="s">
        <v>129</v>
      </c>
    </row>
    <row r="44" spans="2:8" x14ac:dyDescent="0.2">
      <c r="B44" s="404" t="str">
        <f t="shared" ca="1" si="0"/>
        <v>Wallis</v>
      </c>
      <c r="C44" s="407" t="s">
        <v>129</v>
      </c>
      <c r="D44" s="13" t="s">
        <v>26</v>
      </c>
      <c r="E44" s="13" t="s">
        <v>155</v>
      </c>
      <c r="F44" s="13" t="s">
        <v>297</v>
      </c>
      <c r="G44" s="13" t="s">
        <v>155</v>
      </c>
      <c r="H44" s="13" t="s">
        <v>129</v>
      </c>
    </row>
    <row r="45" spans="2:8" x14ac:dyDescent="0.2">
      <c r="B45" s="404" t="str">
        <f t="shared" ca="1" si="0"/>
        <v>Neuenburg</v>
      </c>
      <c r="C45" s="407" t="s">
        <v>129</v>
      </c>
      <c r="D45" s="13" t="s">
        <v>27</v>
      </c>
      <c r="E45" s="13" t="s">
        <v>156</v>
      </c>
      <c r="F45" s="13" t="s">
        <v>156</v>
      </c>
      <c r="G45" s="13" t="s">
        <v>156</v>
      </c>
      <c r="H45" s="13" t="s">
        <v>129</v>
      </c>
    </row>
    <row r="46" spans="2:8" x14ac:dyDescent="0.2">
      <c r="B46" s="404" t="str">
        <f t="shared" ca="1" si="0"/>
        <v>Genf</v>
      </c>
      <c r="C46" s="407" t="s">
        <v>129</v>
      </c>
      <c r="D46" s="13" t="s">
        <v>28</v>
      </c>
      <c r="E46" s="13" t="s">
        <v>157</v>
      </c>
      <c r="F46" s="13" t="s">
        <v>298</v>
      </c>
      <c r="G46" s="13" t="s">
        <v>197</v>
      </c>
      <c r="H46" s="13" t="s">
        <v>129</v>
      </c>
    </row>
    <row r="47" spans="2:8" x14ac:dyDescent="0.2">
      <c r="B47" s="404" t="str">
        <f t="shared" ca="1" si="0"/>
        <v>Jura</v>
      </c>
      <c r="C47" s="407" t="s">
        <v>129</v>
      </c>
      <c r="D47" s="13" t="s">
        <v>29</v>
      </c>
      <c r="E47" s="13" t="s">
        <v>29</v>
      </c>
      <c r="F47" s="13" t="s">
        <v>299</v>
      </c>
      <c r="G47" s="13" t="s">
        <v>29</v>
      </c>
      <c r="H47" s="13" t="s">
        <v>129</v>
      </c>
    </row>
    <row r="48" spans="2:8" x14ac:dyDescent="0.2">
      <c r="B48" s="405" t="str">
        <f t="shared" ca="1" si="0"/>
        <v>Schweiz</v>
      </c>
      <c r="C48" s="407" t="s">
        <v>129</v>
      </c>
      <c r="D48" s="13" t="s">
        <v>77</v>
      </c>
      <c r="E48" s="13" t="s">
        <v>158</v>
      </c>
      <c r="F48" s="13" t="s">
        <v>300</v>
      </c>
      <c r="G48" s="13" t="s">
        <v>198</v>
      </c>
      <c r="H48" s="13" t="s">
        <v>129</v>
      </c>
    </row>
    <row r="49" spans="2:8" x14ac:dyDescent="0.2">
      <c r="B49" s="404" t="str">
        <f t="shared" ca="1" si="0"/>
        <v>Spalte</v>
      </c>
      <c r="C49" s="407" t="s">
        <v>129</v>
      </c>
      <c r="D49" s="13" t="s">
        <v>45</v>
      </c>
      <c r="E49" s="13" t="s">
        <v>163</v>
      </c>
      <c r="F49" s="13" t="s">
        <v>301</v>
      </c>
      <c r="G49" s="13" t="s">
        <v>199</v>
      </c>
      <c r="H49" s="13" t="s">
        <v>129</v>
      </c>
    </row>
    <row r="50" spans="2:8" x14ac:dyDescent="0.2">
      <c r="B50" s="404" t="str">
        <f t="shared" ca="1" si="0"/>
        <v>Formel</v>
      </c>
      <c r="C50" s="407" t="s">
        <v>129</v>
      </c>
      <c r="D50" s="13" t="s">
        <v>48</v>
      </c>
      <c r="E50" s="13" t="s">
        <v>164</v>
      </c>
      <c r="F50" s="13" t="s">
        <v>200</v>
      </c>
      <c r="G50" s="13" t="s">
        <v>200</v>
      </c>
      <c r="H50" s="13" t="s">
        <v>129</v>
      </c>
    </row>
    <row r="51" spans="2:8" x14ac:dyDescent="0.2">
      <c r="B51" s="404" t="str">
        <f t="shared" ca="1" si="0"/>
        <v>Erhebungsjahr</v>
      </c>
      <c r="C51" s="407" t="s">
        <v>129</v>
      </c>
      <c r="D51" s="13" t="s">
        <v>3</v>
      </c>
      <c r="E51" s="13" t="s">
        <v>255</v>
      </c>
      <c r="F51" s="13" t="s">
        <v>302</v>
      </c>
      <c r="G51" s="13" t="s">
        <v>239</v>
      </c>
      <c r="H51" s="13" t="s">
        <v>129</v>
      </c>
    </row>
    <row r="52" spans="2:8" x14ac:dyDescent="0.2">
      <c r="B52" s="404" t="str">
        <f t="shared" ca="1" si="0"/>
        <v>Einheit</v>
      </c>
      <c r="C52" s="407" t="s">
        <v>129</v>
      </c>
      <c r="D52" s="13" t="s">
        <v>79</v>
      </c>
      <c r="E52" s="13" t="s">
        <v>165</v>
      </c>
      <c r="F52" s="13" t="s">
        <v>303</v>
      </c>
      <c r="G52" s="13" t="s">
        <v>201</v>
      </c>
      <c r="H52" s="13" t="s">
        <v>129</v>
      </c>
    </row>
    <row r="53" spans="2:8" x14ac:dyDescent="0.2">
      <c r="B53" s="404" t="str">
        <f t="shared" ca="1" si="0"/>
        <v>Indikator</v>
      </c>
      <c r="D53" s="13" t="s">
        <v>1</v>
      </c>
      <c r="E53" s="13" t="s">
        <v>177</v>
      </c>
      <c r="F53" s="13" t="s">
        <v>304</v>
      </c>
      <c r="G53" s="13" t="s">
        <v>203</v>
      </c>
      <c r="H53" s="13" t="s">
        <v>129</v>
      </c>
    </row>
    <row r="54" spans="2:8" x14ac:dyDescent="0.2">
      <c r="B54" s="404" t="str">
        <f t="shared" ca="1" si="0"/>
        <v>CHF</v>
      </c>
      <c r="D54" s="13" t="s">
        <v>81</v>
      </c>
      <c r="E54" s="13" t="s">
        <v>81</v>
      </c>
      <c r="F54" s="13" t="s">
        <v>81</v>
      </c>
      <c r="G54" s="13" t="s">
        <v>81</v>
      </c>
      <c r="H54" s="13" t="s">
        <v>129</v>
      </c>
    </row>
    <row r="55" spans="2:8" x14ac:dyDescent="0.2">
      <c r="B55" s="404" t="str">
        <f t="shared" ca="1" si="0"/>
        <v>CHF 1'000</v>
      </c>
      <c r="D55" s="13" t="s">
        <v>159</v>
      </c>
      <c r="E55" s="13" t="s">
        <v>159</v>
      </c>
      <c r="F55" s="13" t="s">
        <v>305</v>
      </c>
      <c r="G55" s="13" t="s">
        <v>202</v>
      </c>
      <c r="H55" s="13" t="s">
        <v>129</v>
      </c>
    </row>
    <row r="56" spans="2:8" x14ac:dyDescent="0.2">
      <c r="B56" s="404" t="str">
        <f t="shared" ca="1" si="0"/>
        <v>Anzahl</v>
      </c>
      <c r="C56" s="407" t="s">
        <v>129</v>
      </c>
      <c r="D56" s="13" t="s">
        <v>80</v>
      </c>
      <c r="E56" s="13" t="s">
        <v>166</v>
      </c>
      <c r="F56" s="13" t="s">
        <v>306</v>
      </c>
      <c r="G56" s="13" t="s">
        <v>240</v>
      </c>
      <c r="H56" s="13" t="s">
        <v>129</v>
      </c>
    </row>
    <row r="57" spans="2:8" x14ac:dyDescent="0.2">
      <c r="B57" s="404" t="str">
        <f t="shared" ca="1" si="0"/>
        <v>Punkte</v>
      </c>
      <c r="C57" s="407" t="s">
        <v>129</v>
      </c>
      <c r="D57" s="13" t="s">
        <v>98</v>
      </c>
      <c r="E57" s="13" t="s">
        <v>167</v>
      </c>
      <c r="F57" s="13" t="s">
        <v>307</v>
      </c>
      <c r="G57" s="13" t="s">
        <v>167</v>
      </c>
      <c r="H57" s="13" t="s">
        <v>129</v>
      </c>
    </row>
    <row r="58" spans="2:8" x14ac:dyDescent="0.2">
      <c r="B58" s="404" t="str">
        <f t="shared" ca="1" si="0"/>
        <v>Prozent</v>
      </c>
      <c r="C58" s="407" t="s">
        <v>129</v>
      </c>
      <c r="D58" s="13" t="s">
        <v>97</v>
      </c>
      <c r="E58" s="13" t="s">
        <v>357</v>
      </c>
      <c r="F58" s="13" t="s">
        <v>308</v>
      </c>
      <c r="G58" s="13" t="s">
        <v>241</v>
      </c>
      <c r="H58" s="13" t="s">
        <v>129</v>
      </c>
    </row>
    <row r="59" spans="2:8" x14ac:dyDescent="0.2">
      <c r="B59" s="404" t="str">
        <f t="shared" ca="1" si="0"/>
        <v>Hektaren</v>
      </c>
      <c r="C59" s="407" t="s">
        <v>129</v>
      </c>
      <c r="D59" s="13" t="s">
        <v>86</v>
      </c>
      <c r="E59" s="13" t="s">
        <v>193</v>
      </c>
      <c r="F59" s="13" t="s">
        <v>309</v>
      </c>
      <c r="G59" s="13" t="s">
        <v>193</v>
      </c>
      <c r="H59" s="13" t="s">
        <v>129</v>
      </c>
    </row>
    <row r="60" spans="2:8" x14ac:dyDescent="0.2">
      <c r="B60" s="405" t="str">
        <f t="shared" ca="1" si="0"/>
        <v>Meter ü. M.</v>
      </c>
      <c r="C60" s="407" t="s">
        <v>129</v>
      </c>
      <c r="D60" s="13" t="s">
        <v>106</v>
      </c>
      <c r="E60" s="13" t="s">
        <v>220</v>
      </c>
      <c r="F60" s="13" t="s">
        <v>310</v>
      </c>
      <c r="G60" s="13" t="s">
        <v>482</v>
      </c>
      <c r="H60" s="13" t="s">
        <v>129</v>
      </c>
    </row>
    <row r="61" spans="2:8" x14ac:dyDescent="0.2">
      <c r="B61" s="404" t="str">
        <f t="shared" ca="1" si="0"/>
        <v>Total</v>
      </c>
      <c r="C61" s="407" t="s">
        <v>129</v>
      </c>
      <c r="D61" s="13" t="s">
        <v>30</v>
      </c>
      <c r="E61" s="13" t="s">
        <v>30</v>
      </c>
      <c r="F61" s="13" t="s">
        <v>311</v>
      </c>
      <c r="G61" s="13" t="s">
        <v>30</v>
      </c>
      <c r="H61" s="13" t="s">
        <v>129</v>
      </c>
    </row>
    <row r="62" spans="2:8" x14ac:dyDescent="0.2">
      <c r="B62" s="404" t="str">
        <f t="shared" ca="1" si="0"/>
        <v>Referenzjahr</v>
      </c>
      <c r="D62" s="13" t="s">
        <v>68</v>
      </c>
      <c r="E62" s="13" t="s">
        <v>168</v>
      </c>
      <c r="F62" s="13" t="s">
        <v>312</v>
      </c>
      <c r="G62" s="13" t="s">
        <v>204</v>
      </c>
      <c r="H62" s="13" t="s">
        <v>129</v>
      </c>
    </row>
    <row r="63" spans="2:8" x14ac:dyDescent="0.2">
      <c r="B63" s="404" t="str">
        <f t="shared" ca="1" si="0"/>
        <v>Berechnungsdatum</v>
      </c>
      <c r="D63" s="13" t="s">
        <v>69</v>
      </c>
      <c r="E63" s="13" t="s">
        <v>256</v>
      </c>
      <c r="F63" s="13" t="s">
        <v>484</v>
      </c>
      <c r="G63" s="13" t="s">
        <v>242</v>
      </c>
      <c r="H63" s="13" t="s">
        <v>129</v>
      </c>
    </row>
    <row r="64" spans="2:8" x14ac:dyDescent="0.2">
      <c r="B64" s="405" t="str">
        <f t="shared" ca="1" si="0"/>
        <v>Berechnungs-ID</v>
      </c>
      <c r="D64" s="13" t="s">
        <v>70</v>
      </c>
      <c r="E64" s="13" t="s">
        <v>257</v>
      </c>
      <c r="F64" s="13" t="s">
        <v>485</v>
      </c>
      <c r="G64" s="13" t="s">
        <v>243</v>
      </c>
      <c r="H64" s="13" t="s">
        <v>129</v>
      </c>
    </row>
    <row r="65" spans="2:8" x14ac:dyDescent="0.2">
      <c r="B65" s="406" t="str">
        <f t="shared" ca="1" si="0"/>
        <v>Zahlungen im</v>
      </c>
      <c r="C65" s="407" t="s">
        <v>118</v>
      </c>
      <c r="D65" s="422" t="s">
        <v>73</v>
      </c>
      <c r="E65" s="422" t="s">
        <v>258</v>
      </c>
      <c r="F65" s="422" t="s">
        <v>313</v>
      </c>
      <c r="G65" s="422" t="s">
        <v>244</v>
      </c>
      <c r="H65" s="422" t="s">
        <v>129</v>
      </c>
    </row>
    <row r="66" spans="2:8" x14ac:dyDescent="0.2">
      <c r="B66" s="406" t="str">
        <f t="shared" ca="1" si="0"/>
        <v>Lastenausgleich 2026</v>
      </c>
      <c r="C66" s="407" t="s">
        <v>129</v>
      </c>
      <c r="D66" s="422" t="str">
        <f>"Lastenausgleich " &amp; $G$3</f>
        <v>Lastenausgleich 2026</v>
      </c>
      <c r="E66" s="422" t="str">
        <f>"compensation des charges " &amp; $G$3</f>
        <v>compensation des charges 2026</v>
      </c>
      <c r="F66" s="422" t="str">
        <f>"Compensazione degli oneri " &amp; $G$3</f>
        <v>Compensazione degli oneri 2026</v>
      </c>
      <c r="G66" s="422" t="str">
        <f>"cost compensation " &amp; $G$3</f>
        <v>cost compensation 2026</v>
      </c>
      <c r="H66" s="422" t="s">
        <v>129</v>
      </c>
    </row>
    <row r="67" spans="2:8" x14ac:dyDescent="0.2">
      <c r="B67" s="404" t="str">
        <f t="shared" ca="1" si="0"/>
        <v>Auszahlungen in CHF</v>
      </c>
      <c r="C67" s="407" t="s">
        <v>129</v>
      </c>
      <c r="D67" s="13" t="s">
        <v>71</v>
      </c>
      <c r="E67" s="13" t="s">
        <v>356</v>
      </c>
      <c r="F67" s="13" t="s">
        <v>314</v>
      </c>
      <c r="G67" s="13" t="s">
        <v>245</v>
      </c>
      <c r="H67" s="13" t="s">
        <v>129</v>
      </c>
    </row>
    <row r="68" spans="2:8" x14ac:dyDescent="0.2">
      <c r="B68" s="404" t="str">
        <f t="shared" ca="1" si="0"/>
        <v>Geografisch-
topografischer
Lastenausgleich</v>
      </c>
      <c r="C68" s="407" t="s">
        <v>129</v>
      </c>
      <c r="D68" s="13" t="s">
        <v>532</v>
      </c>
      <c r="E68" s="13" t="s">
        <v>539</v>
      </c>
      <c r="F68" s="13" t="s">
        <v>537</v>
      </c>
      <c r="G68" s="13" t="s">
        <v>538</v>
      </c>
      <c r="H68" s="13" t="s">
        <v>129</v>
      </c>
    </row>
    <row r="69" spans="2:8" x14ac:dyDescent="0.2">
      <c r="B69" s="404" t="str">
        <f t="shared" ca="1" si="0"/>
        <v>GLA</v>
      </c>
      <c r="C69" s="407" t="s">
        <v>129</v>
      </c>
      <c r="D69" s="13" t="s">
        <v>533</v>
      </c>
      <c r="E69" s="13" t="s">
        <v>534</v>
      </c>
      <c r="F69" s="13" t="s">
        <v>535</v>
      </c>
      <c r="G69" s="13" t="s">
        <v>536</v>
      </c>
      <c r="H69" s="13" t="s">
        <v>129</v>
      </c>
    </row>
    <row r="70" spans="2:8" x14ac:dyDescent="0.2">
      <c r="B70" s="404" t="str">
        <f t="shared" ca="1" si="0"/>
        <v>Soziodemografischer
Lastenausgleich</v>
      </c>
      <c r="C70" s="407" t="s">
        <v>129</v>
      </c>
      <c r="D70" s="13" t="s">
        <v>528</v>
      </c>
      <c r="E70" s="13" t="s">
        <v>529</v>
      </c>
      <c r="F70" s="13" t="s">
        <v>530</v>
      </c>
      <c r="G70" s="13" t="s">
        <v>531</v>
      </c>
      <c r="H70" s="13" t="s">
        <v>129</v>
      </c>
    </row>
    <row r="71" spans="2:8" x14ac:dyDescent="0.2">
      <c r="B71" s="404" t="str">
        <f t="shared" ca="1" si="0"/>
        <v>SLA A-C</v>
      </c>
      <c r="C71" s="407" t="s">
        <v>129</v>
      </c>
      <c r="D71" s="13" t="s">
        <v>474</v>
      </c>
      <c r="E71" s="13" t="s">
        <v>475</v>
      </c>
      <c r="F71" s="13" t="s">
        <v>320</v>
      </c>
      <c r="G71" s="13" t="s">
        <v>212</v>
      </c>
      <c r="H71" s="13" t="s">
        <v>129</v>
      </c>
    </row>
    <row r="72" spans="2:8" x14ac:dyDescent="0.2">
      <c r="B72" s="404" t="str">
        <f t="shared" ca="1" si="0"/>
        <v>SLA F</v>
      </c>
      <c r="C72" s="407" t="s">
        <v>129</v>
      </c>
      <c r="D72" s="13" t="s">
        <v>40</v>
      </c>
      <c r="E72" s="13" t="s">
        <v>174</v>
      </c>
      <c r="F72" s="13" t="s">
        <v>321</v>
      </c>
      <c r="G72" s="13" t="s">
        <v>211</v>
      </c>
      <c r="H72" s="13" t="s">
        <v>129</v>
      </c>
    </row>
    <row r="73" spans="2:8" x14ac:dyDescent="0.2">
      <c r="B73" s="405" t="str">
        <f t="shared" ca="1" si="0"/>
        <v>Die Berechnung des Lastenausgleichs wird im Technischen Bericht detailliert beschrieben:
www.efv.admin.ch → Themen  → Finanzausgleich  → Dokumentation</v>
      </c>
      <c r="C73" s="407" t="s">
        <v>129</v>
      </c>
      <c r="D73" s="13" t="s">
        <v>105</v>
      </c>
      <c r="E73" s="13" t="s">
        <v>381</v>
      </c>
      <c r="F73" s="13" t="s">
        <v>412</v>
      </c>
      <c r="G73" s="13" t="s">
        <v>413</v>
      </c>
      <c r="H73" s="13" t="s">
        <v>129</v>
      </c>
    </row>
    <row r="74" spans="2:8" x14ac:dyDescent="0.2">
      <c r="B74" s="406" t="str">
        <f t="shared" ca="1" si="0"/>
        <v>Berechnung der Dotationen im Lastenausgleich 2026</v>
      </c>
      <c r="C74" s="407" t="s">
        <v>119</v>
      </c>
      <c r="D74" s="422" t="str">
        <f>"Berechnung der Dotationen im Lastenausgleich " &amp; $G$3</f>
        <v>Berechnung der Dotationen im Lastenausgleich 2026</v>
      </c>
      <c r="E74" s="422" t="str">
        <f>"Calcul des dotations de la compensation des charges " &amp; $G$3</f>
        <v>Calcul des dotations de la compensation des charges 2026</v>
      </c>
      <c r="F74" s="422" t="str">
        <f>"Calcolo delle dotazioni nella compensazione degli oneri " &amp; $G$3</f>
        <v>Calcolo delle dotazioni nella compensazione degli oneri 2026</v>
      </c>
      <c r="G74" s="422" t="str">
        <f>"Calculation of cost compensation endowments "  &amp; $G$3</f>
        <v>Calculation of cost compensation endowments 2026</v>
      </c>
      <c r="H74" s="422" t="s">
        <v>129</v>
      </c>
    </row>
    <row r="75" spans="2:8" x14ac:dyDescent="0.2">
      <c r="B75" s="404" t="str">
        <f t="shared" ca="1" si="0"/>
        <v>in CHF</v>
      </c>
      <c r="C75" s="407" t="s">
        <v>129</v>
      </c>
      <c r="D75" s="13" t="s">
        <v>34</v>
      </c>
      <c r="E75" s="13" t="s">
        <v>355</v>
      </c>
      <c r="F75" s="13" t="s">
        <v>34</v>
      </c>
      <c r="G75" s="13" t="s">
        <v>34</v>
      </c>
      <c r="H75" s="13" t="s">
        <v>129</v>
      </c>
    </row>
    <row r="76" spans="2:8" x14ac:dyDescent="0.2">
      <c r="B76" s="404" t="str">
        <f t="shared" ref="B76:B139" ca="1" si="1">INDIRECT(ADDRESS(ROW(),$D$7+3))</f>
        <v>Geografisch-topografischer
Lastenausgleich (GLA)</v>
      </c>
      <c r="C76" s="407" t="s">
        <v>129</v>
      </c>
      <c r="D76" s="13" t="s">
        <v>540</v>
      </c>
      <c r="E76" s="13" t="s">
        <v>382</v>
      </c>
      <c r="F76" s="13" t="s">
        <v>541</v>
      </c>
      <c r="G76" s="13" t="s">
        <v>542</v>
      </c>
      <c r="H76" s="13" t="s">
        <v>129</v>
      </c>
    </row>
    <row r="77" spans="2:8" x14ac:dyDescent="0.2">
      <c r="B77" s="404" t="str">
        <f t="shared" ca="1" si="1"/>
        <v>Soziodemografischer
Lastenausgleich (SLA)</v>
      </c>
      <c r="C77" s="407" t="s">
        <v>129</v>
      </c>
      <c r="D77" s="13" t="s">
        <v>358</v>
      </c>
      <c r="E77" s="13" t="s">
        <v>383</v>
      </c>
      <c r="F77" s="13" t="s">
        <v>414</v>
      </c>
      <c r="G77" s="13" t="s">
        <v>439</v>
      </c>
      <c r="H77" s="13" t="s">
        <v>129</v>
      </c>
    </row>
    <row r="78" spans="2:8" x14ac:dyDescent="0.2">
      <c r="B78" s="404" t="str">
        <f t="shared" ca="1" si="1"/>
        <v>Lastenausgleich
Total</v>
      </c>
      <c r="C78" s="407" t="s">
        <v>129</v>
      </c>
      <c r="D78" s="13" t="s">
        <v>72</v>
      </c>
      <c r="E78" s="13" t="s">
        <v>384</v>
      </c>
      <c r="F78" s="13" t="s">
        <v>415</v>
      </c>
      <c r="G78" s="13" t="s">
        <v>440</v>
      </c>
      <c r="H78" s="13" t="s">
        <v>129</v>
      </c>
    </row>
    <row r="79" spans="2:8" x14ac:dyDescent="0.2">
      <c r="B79" s="404" t="str">
        <f t="shared" ca="1" si="1"/>
        <v>Ordentliche Dotation 2025</v>
      </c>
      <c r="C79" s="407" t="s">
        <v>129</v>
      </c>
      <c r="D79" s="13" t="str">
        <f>"Ordentliche Dotation " &amp; $G$3-1</f>
        <v>Ordentliche Dotation 2025</v>
      </c>
      <c r="E79" s="13" t="str">
        <f>"Dotation ordinaire " &amp; $G$3-1</f>
        <v>Dotation ordinaire 2025</v>
      </c>
      <c r="F79" s="13" t="str">
        <f>"Dotazione ordinaria " &amp; $G$3-1</f>
        <v>Dotazione ordinaria 2025</v>
      </c>
      <c r="G79" s="13" t="str">
        <f>"Ordinary endowment " &amp; $G$3-1</f>
        <v>Ordinary endowment 2025</v>
      </c>
      <c r="H79" s="13" t="s">
        <v>129</v>
      </c>
    </row>
    <row r="80" spans="2:8" x14ac:dyDescent="0.2">
      <c r="B80" s="404" t="str">
        <f t="shared" ca="1" si="1"/>
        <v>+ Teuerung (LIK 04/2025)</v>
      </c>
      <c r="C80" s="407" t="s">
        <v>129</v>
      </c>
      <c r="D80" s="13" t="str">
        <f>"+ Teuerung (LIK " &amp; TEXT(DOT!$D$10,"MM/JJJJ") &amp; ")"</f>
        <v>+ Teuerung (LIK 04/2025)</v>
      </c>
      <c r="E80" s="13" t="str">
        <f>"+ renchérissement (IPC " &amp; TEXT(DOT!$D$10,"MM/JJJJ") &amp; ")"</f>
        <v>+ renchérissement (IPC 04/2025)</v>
      </c>
      <c r="F80" s="13" t="str">
        <f>"+ Rincaro (IPC " &amp; TEXT(DOT!$D$10,"MM/JJJJ") &amp; ")"</f>
        <v>+ Rincaro (IPC 04/2025)</v>
      </c>
      <c r="G80" s="13" t="str">
        <f>"+ Inflation (CPI " &amp; TEXT(DOT!$D$10,"MM/JJJJ") &amp; ")"</f>
        <v>+ Inflation (CPI 04/2025)</v>
      </c>
      <c r="H80" s="13" t="s">
        <v>129</v>
      </c>
    </row>
    <row r="81" spans="2:8" x14ac:dyDescent="0.2">
      <c r="B81" s="404" t="str">
        <f t="shared" ca="1" si="1"/>
        <v>+ Anpassung Dotation</v>
      </c>
      <c r="C81" s="407" t="s">
        <v>129</v>
      </c>
      <c r="D81" s="13" t="s">
        <v>42</v>
      </c>
      <c r="E81" s="13" t="s">
        <v>169</v>
      </c>
      <c r="F81" s="13" t="s">
        <v>315</v>
      </c>
      <c r="G81" s="13" t="s">
        <v>205</v>
      </c>
      <c r="H81" s="13" t="s">
        <v>129</v>
      </c>
    </row>
    <row r="82" spans="2:8" x14ac:dyDescent="0.2">
      <c r="B82" s="404" t="str">
        <f t="shared" ca="1" si="1"/>
        <v>Ordentliche Dotation 2026</v>
      </c>
      <c r="C82" s="407" t="s">
        <v>129</v>
      </c>
      <c r="D82" s="13" t="str">
        <f>"Ordentliche Dotation " &amp; $G$3</f>
        <v>Ordentliche Dotation 2026</v>
      </c>
      <c r="E82" s="13" t="str">
        <f>"Dotation ordinaire " &amp; $G$3</f>
        <v>Dotation ordinaire 2026</v>
      </c>
      <c r="F82" s="13" t="str">
        <f>"Dotazione ordinaria " &amp; $G$3</f>
        <v>Dotazione ordinaria 2026</v>
      </c>
      <c r="G82" s="13" t="str">
        <f>"Ordinary endowment " &amp; $G$3</f>
        <v>Ordinary endowment 2026</v>
      </c>
      <c r="H82" s="13" t="s">
        <v>129</v>
      </c>
    </row>
    <row r="83" spans="2:8" x14ac:dyDescent="0.2">
      <c r="B83" s="404" t="str">
        <f t="shared" ca="1" si="1"/>
        <v>Erhöhung gemäss Art. 9 Abs. 2bis FiLaG</v>
      </c>
      <c r="C83" s="407" t="s">
        <v>129</v>
      </c>
      <c r="D83" s="13" t="s">
        <v>487</v>
      </c>
      <c r="E83" s="13" t="s">
        <v>489</v>
      </c>
      <c r="F83" s="13" t="s">
        <v>490</v>
      </c>
      <c r="G83" s="13" t="s">
        <v>488</v>
      </c>
      <c r="H83" s="13" t="s">
        <v>129</v>
      </c>
    </row>
    <row r="84" spans="2:8" x14ac:dyDescent="0.2">
      <c r="B84" s="404" t="str">
        <f t="shared" ca="1" si="1"/>
        <v>Dotation 2026</v>
      </c>
      <c r="C84" s="407" t="s">
        <v>129</v>
      </c>
      <c r="D84" s="13" t="str">
        <f>"Dotation " &amp; $G$3</f>
        <v>Dotation 2026</v>
      </c>
      <c r="E84" s="13" t="str">
        <f>"Dotation " &amp; $G$3</f>
        <v>Dotation 2026</v>
      </c>
      <c r="F84" s="13" t="str">
        <f>"Dotazione " &amp; $G$3</f>
        <v>Dotazione 2026</v>
      </c>
      <c r="G84" s="13" t="str">
        <f>"Endowment " &amp; $G$3</f>
        <v>Endowment 2026</v>
      </c>
      <c r="H84" s="13" t="s">
        <v>129</v>
      </c>
    </row>
    <row r="85" spans="2:8" x14ac:dyDescent="0.2">
      <c r="B85" s="404" t="str">
        <f t="shared" ca="1" si="1"/>
        <v>GLA 1</v>
      </c>
      <c r="D85" s="13" t="s">
        <v>35</v>
      </c>
      <c r="E85" s="13" t="s">
        <v>170</v>
      </c>
      <c r="F85" s="13" t="s">
        <v>316</v>
      </c>
      <c r="G85" s="13" t="s">
        <v>206</v>
      </c>
      <c r="H85" s="13" t="s">
        <v>129</v>
      </c>
    </row>
    <row r="86" spans="2:8" x14ac:dyDescent="0.2">
      <c r="B86" s="404" t="str">
        <f t="shared" ca="1" si="1"/>
        <v>GLA 2</v>
      </c>
      <c r="D86" s="13" t="s">
        <v>36</v>
      </c>
      <c r="E86" s="13" t="s">
        <v>171</v>
      </c>
      <c r="F86" s="13" t="s">
        <v>317</v>
      </c>
      <c r="G86" s="13" t="s">
        <v>207</v>
      </c>
      <c r="H86" s="13" t="s">
        <v>129</v>
      </c>
    </row>
    <row r="87" spans="2:8" x14ac:dyDescent="0.2">
      <c r="B87" s="404" t="str">
        <f t="shared" ca="1" si="1"/>
        <v>GLA 3</v>
      </c>
      <c r="D87" s="13" t="s">
        <v>37</v>
      </c>
      <c r="E87" s="13" t="s">
        <v>172</v>
      </c>
      <c r="F87" s="13" t="s">
        <v>318</v>
      </c>
      <c r="G87" s="13" t="s">
        <v>208</v>
      </c>
      <c r="H87" s="13" t="s">
        <v>129</v>
      </c>
    </row>
    <row r="88" spans="2:8" x14ac:dyDescent="0.2">
      <c r="B88" s="404" t="str">
        <f t="shared" ca="1" si="1"/>
        <v>GLA 4</v>
      </c>
      <c r="D88" s="13" t="s">
        <v>38</v>
      </c>
      <c r="E88" s="13" t="s">
        <v>173</v>
      </c>
      <c r="F88" s="13" t="s">
        <v>319</v>
      </c>
      <c r="G88" s="13" t="s">
        <v>209</v>
      </c>
      <c r="H88" s="13" t="s">
        <v>129</v>
      </c>
    </row>
    <row r="89" spans="2:8" x14ac:dyDescent="0.2">
      <c r="B89" s="404" t="str">
        <f t="shared" ca="1" si="1"/>
        <v>SLA A-C</v>
      </c>
      <c r="D89" s="13" t="s">
        <v>474</v>
      </c>
      <c r="E89" s="13" t="s">
        <v>475</v>
      </c>
      <c r="F89" s="13" t="s">
        <v>320</v>
      </c>
      <c r="G89" s="13" t="s">
        <v>212</v>
      </c>
      <c r="H89" s="13" t="s">
        <v>129</v>
      </c>
    </row>
    <row r="90" spans="2:8" x14ac:dyDescent="0.2">
      <c r="B90" s="404" t="str">
        <f t="shared" ca="1" si="1"/>
        <v>SLA F</v>
      </c>
      <c r="D90" s="13" t="s">
        <v>40</v>
      </c>
      <c r="E90" s="13" t="s">
        <v>174</v>
      </c>
      <c r="F90" s="13" t="s">
        <v>321</v>
      </c>
      <c r="G90" s="13" t="s">
        <v>211</v>
      </c>
      <c r="H90" s="13" t="s">
        <v>129</v>
      </c>
    </row>
    <row r="91" spans="2:8" x14ac:dyDescent="0.2">
      <c r="B91" s="404" t="str">
        <f t="shared" ca="1" si="1"/>
        <v>Teilausgleiche</v>
      </c>
      <c r="D91" s="13" t="s">
        <v>41</v>
      </c>
      <c r="E91" s="13" t="s">
        <v>259</v>
      </c>
      <c r="F91" s="13" t="s">
        <v>322</v>
      </c>
      <c r="G91" s="13" t="s">
        <v>246</v>
      </c>
      <c r="H91" s="13" t="s">
        <v>129</v>
      </c>
    </row>
    <row r="92" spans="2:8" x14ac:dyDescent="0.2">
      <c r="B92" s="405" t="str">
        <f t="shared" ca="1" si="1"/>
        <v>Anteil</v>
      </c>
      <c r="C92" s="407" t="s">
        <v>129</v>
      </c>
      <c r="D92" s="13" t="s">
        <v>39</v>
      </c>
      <c r="E92" s="13" t="s">
        <v>260</v>
      </c>
      <c r="F92" s="13" t="s">
        <v>323</v>
      </c>
      <c r="G92" s="13" t="s">
        <v>247</v>
      </c>
      <c r="H92" s="13" t="s">
        <v>129</v>
      </c>
    </row>
    <row r="93" spans="2:8" x14ac:dyDescent="0.2">
      <c r="B93" s="406" t="str">
        <f t="shared" ca="1" si="1"/>
        <v>GLA 1 (Siedlungshöhe)</v>
      </c>
      <c r="C93" s="407" t="s">
        <v>501</v>
      </c>
      <c r="D93" s="422" t="s">
        <v>0</v>
      </c>
      <c r="E93" s="422" t="s">
        <v>261</v>
      </c>
      <c r="F93" s="422" t="s">
        <v>324</v>
      </c>
      <c r="G93" s="422" t="s">
        <v>213</v>
      </c>
      <c r="H93" s="422" t="s">
        <v>129</v>
      </c>
    </row>
    <row r="94" spans="2:8" x14ac:dyDescent="0.2">
      <c r="B94" s="404" t="str">
        <f t="shared" ca="1" si="1"/>
        <v>Indikator = Anteil der Wohnbevölkerung mit einer Wohnhöhe von über 800 m</v>
      </c>
      <c r="C94" s="407" t="s">
        <v>129</v>
      </c>
      <c r="D94" s="13" t="s">
        <v>91</v>
      </c>
      <c r="E94" s="13" t="s">
        <v>262</v>
      </c>
      <c r="F94" s="13" t="s">
        <v>325</v>
      </c>
      <c r="G94" s="13" t="s">
        <v>491</v>
      </c>
      <c r="H94" s="13" t="s">
        <v>129</v>
      </c>
    </row>
    <row r="95" spans="2:8" x14ac:dyDescent="0.2">
      <c r="B95" s="406" t="str">
        <f t="shared" ca="1" si="1"/>
        <v>GLA 2 (Steilheit des Geländes)</v>
      </c>
      <c r="C95" s="407" t="s">
        <v>129</v>
      </c>
      <c r="D95" s="422" t="s">
        <v>31</v>
      </c>
      <c r="E95" s="422" t="s">
        <v>175</v>
      </c>
      <c r="F95" s="422" t="s">
        <v>326</v>
      </c>
      <c r="G95" s="422" t="s">
        <v>214</v>
      </c>
      <c r="H95" s="422" t="s">
        <v>129</v>
      </c>
    </row>
    <row r="96" spans="2:8" x14ac:dyDescent="0.2">
      <c r="B96" s="404" t="str">
        <f t="shared" ca="1" si="1"/>
        <v>Indikator = Medianhöhe der produktiven Fläche</v>
      </c>
      <c r="C96" s="407" t="s">
        <v>129</v>
      </c>
      <c r="D96" s="13" t="s">
        <v>557</v>
      </c>
      <c r="E96" s="13" t="s">
        <v>263</v>
      </c>
      <c r="F96" s="13" t="s">
        <v>558</v>
      </c>
      <c r="G96" s="13" t="s">
        <v>559</v>
      </c>
      <c r="H96" s="13" t="s">
        <v>129</v>
      </c>
    </row>
    <row r="97" spans="2:8" x14ac:dyDescent="0.2">
      <c r="B97" s="406" t="str">
        <f t="shared" ca="1" si="1"/>
        <v>GLA 3 (Siedlungsstruktur)</v>
      </c>
      <c r="C97" s="407" t="s">
        <v>129</v>
      </c>
      <c r="D97" s="422" t="s">
        <v>32</v>
      </c>
      <c r="E97" s="422" t="s">
        <v>176</v>
      </c>
      <c r="F97" s="422" t="s">
        <v>327</v>
      </c>
      <c r="G97" s="422" t="s">
        <v>545</v>
      </c>
      <c r="H97" s="422" t="s">
        <v>129</v>
      </c>
    </row>
    <row r="98" spans="2:8" x14ac:dyDescent="0.2">
      <c r="B98" s="404" t="str">
        <f t="shared" ca="1" si="1"/>
        <v>Indikator = Anteil der Wohnbevölkerung in Siedlungen mit weniger als 200 Einwohnern</v>
      </c>
      <c r="C98" s="407" t="s">
        <v>129</v>
      </c>
      <c r="D98" s="13" t="s">
        <v>95</v>
      </c>
      <c r="E98" s="13" t="s">
        <v>472</v>
      </c>
      <c r="F98" s="13" t="s">
        <v>328</v>
      </c>
      <c r="G98" s="13" t="s">
        <v>248</v>
      </c>
      <c r="H98" s="13" t="s">
        <v>129</v>
      </c>
    </row>
    <row r="99" spans="2:8" x14ac:dyDescent="0.2">
      <c r="B99" s="406" t="str">
        <f t="shared" ca="1" si="1"/>
        <v>GLA 4 (Geringe Bevölkerungsdichte)</v>
      </c>
      <c r="C99" s="407" t="s">
        <v>129</v>
      </c>
      <c r="D99" s="422" t="s">
        <v>33</v>
      </c>
      <c r="E99" s="422" t="s">
        <v>264</v>
      </c>
      <c r="F99" s="422" t="s">
        <v>329</v>
      </c>
      <c r="G99" s="422" t="s">
        <v>215</v>
      </c>
      <c r="H99" s="422" t="s">
        <v>129</v>
      </c>
    </row>
    <row r="100" spans="2:8" x14ac:dyDescent="0.2">
      <c r="B100" s="404" t="str">
        <f t="shared" ca="1" si="1"/>
        <v>Indikator = Hektaren pro Einwohner</v>
      </c>
      <c r="C100" s="407" t="s">
        <v>129</v>
      </c>
      <c r="D100" s="13" t="s">
        <v>96</v>
      </c>
      <c r="E100" s="13" t="s">
        <v>265</v>
      </c>
      <c r="F100" s="13" t="s">
        <v>330</v>
      </c>
      <c r="G100" s="13" t="s">
        <v>216</v>
      </c>
      <c r="H100" s="13" t="s">
        <v>129</v>
      </c>
    </row>
    <row r="101" spans="2:8" x14ac:dyDescent="0.2">
      <c r="B101" s="404" t="str">
        <f t="shared" ca="1" si="1"/>
        <v>Ständige Wohnbev.
mit einer Wohnhöhe
von über 800 m.ü.M.</v>
      </c>
      <c r="C101" s="407" t="s">
        <v>129</v>
      </c>
      <c r="D101" s="13" t="s">
        <v>359</v>
      </c>
      <c r="E101" s="13" t="s">
        <v>385</v>
      </c>
      <c r="F101" s="13" t="s">
        <v>331</v>
      </c>
      <c r="G101" s="13" t="s">
        <v>441</v>
      </c>
      <c r="H101" s="13" t="s">
        <v>129</v>
      </c>
    </row>
    <row r="102" spans="2:8" x14ac:dyDescent="0.2">
      <c r="B102" s="404" t="str">
        <f t="shared" ca="1" si="1"/>
        <v>Ständige Wohn-
bevölkerung</v>
      </c>
      <c r="C102" s="407" t="s">
        <v>129</v>
      </c>
      <c r="D102" s="13" t="s">
        <v>360</v>
      </c>
      <c r="E102" s="13" t="s">
        <v>386</v>
      </c>
      <c r="F102" s="13" t="s">
        <v>332</v>
      </c>
      <c r="G102" s="13" t="s">
        <v>442</v>
      </c>
      <c r="H102" s="13" t="s">
        <v>129</v>
      </c>
    </row>
    <row r="103" spans="2:8" x14ac:dyDescent="0.2">
      <c r="B103" s="404" t="str">
        <f t="shared" ca="1" si="1"/>
        <v>Indikator</v>
      </c>
      <c r="C103" s="407" t="s">
        <v>129</v>
      </c>
      <c r="D103" s="13" t="s">
        <v>1</v>
      </c>
      <c r="E103" s="13" t="s">
        <v>177</v>
      </c>
      <c r="F103" s="13" t="s">
        <v>304</v>
      </c>
      <c r="G103" s="13" t="s">
        <v>203</v>
      </c>
      <c r="H103" s="13" t="s">
        <v>129</v>
      </c>
    </row>
    <row r="104" spans="2:8" x14ac:dyDescent="0.2">
      <c r="B104" s="404" t="str">
        <f t="shared" ca="1" si="1"/>
        <v>Lastenindex</v>
      </c>
      <c r="C104" s="407" t="s">
        <v>129</v>
      </c>
      <c r="D104" s="13" t="s">
        <v>2</v>
      </c>
      <c r="E104" s="13" t="s">
        <v>387</v>
      </c>
      <c r="F104" s="13" t="s">
        <v>333</v>
      </c>
      <c r="G104" s="13" t="s">
        <v>443</v>
      </c>
      <c r="H104" s="13" t="s">
        <v>129</v>
      </c>
    </row>
    <row r="105" spans="2:8" x14ac:dyDescent="0.2">
      <c r="B105" s="404" t="str">
        <f t="shared" ca="1" si="1"/>
        <v>Massgebende
Sonderlasten</v>
      </c>
      <c r="C105" s="407" t="s">
        <v>129</v>
      </c>
      <c r="D105" s="13" t="s">
        <v>361</v>
      </c>
      <c r="E105" s="13" t="s">
        <v>388</v>
      </c>
      <c r="F105" s="13" t="s">
        <v>334</v>
      </c>
      <c r="G105" s="13" t="s">
        <v>444</v>
      </c>
      <c r="H105" s="13" t="s">
        <v>129</v>
      </c>
    </row>
    <row r="106" spans="2:8" x14ac:dyDescent="0.2">
      <c r="B106" s="404" t="str">
        <f t="shared" ca="1" si="1"/>
        <v>Auszahlung
GLA 1</v>
      </c>
      <c r="C106" s="407" t="s">
        <v>129</v>
      </c>
      <c r="D106" s="13" t="s">
        <v>445</v>
      </c>
      <c r="E106" s="13" t="s">
        <v>389</v>
      </c>
      <c r="F106" s="13" t="s">
        <v>449</v>
      </c>
      <c r="G106" s="13" t="s">
        <v>453</v>
      </c>
      <c r="H106" s="13" t="s">
        <v>129</v>
      </c>
    </row>
    <row r="107" spans="2:8" x14ac:dyDescent="0.2">
      <c r="B107" s="404" t="str">
        <f t="shared" ca="1" si="1"/>
        <v>Produktive
Fläche</v>
      </c>
      <c r="C107" s="407" t="s">
        <v>129</v>
      </c>
      <c r="D107" s="13" t="s">
        <v>104</v>
      </c>
      <c r="E107" s="13" t="s">
        <v>390</v>
      </c>
      <c r="F107" s="13" t="s">
        <v>519</v>
      </c>
      <c r="G107" s="13" t="s">
        <v>457</v>
      </c>
      <c r="H107" s="13" t="s">
        <v>129</v>
      </c>
    </row>
    <row r="108" spans="2:8" ht="11.25" customHeight="1" x14ac:dyDescent="0.2">
      <c r="B108" s="404" t="str">
        <f t="shared" ca="1" si="1"/>
        <v>Höhenmedian
produktive Fläche</v>
      </c>
      <c r="C108" s="407" t="s">
        <v>129</v>
      </c>
      <c r="D108" s="13" t="s">
        <v>476</v>
      </c>
      <c r="E108" s="13" t="s">
        <v>391</v>
      </c>
      <c r="F108" s="13" t="s">
        <v>336</v>
      </c>
      <c r="G108" s="13" t="s">
        <v>458</v>
      </c>
      <c r="H108" s="13" t="s">
        <v>129</v>
      </c>
    </row>
    <row r="109" spans="2:8" x14ac:dyDescent="0.2">
      <c r="B109" s="404" t="str">
        <f t="shared" ca="1" si="1"/>
        <v>Auszahlung
GLA 2</v>
      </c>
      <c r="C109" s="407" t="s">
        <v>129</v>
      </c>
      <c r="D109" s="13" t="s">
        <v>446</v>
      </c>
      <c r="E109" s="13" t="s">
        <v>392</v>
      </c>
      <c r="F109" s="13" t="s">
        <v>450</v>
      </c>
      <c r="G109" s="13" t="s">
        <v>454</v>
      </c>
      <c r="H109" s="13" t="s">
        <v>129</v>
      </c>
    </row>
    <row r="110" spans="2:8" ht="11.25" customHeight="1" x14ac:dyDescent="0.2">
      <c r="B110" s="404" t="str">
        <f t="shared" ca="1" si="1"/>
        <v>Ständige Wohnbev.
in Siedlungen mit
weniger als 200 Einw.</v>
      </c>
      <c r="C110" s="407" t="s">
        <v>129</v>
      </c>
      <c r="D110" s="13" t="s">
        <v>486</v>
      </c>
      <c r="E110" s="13" t="s">
        <v>473</v>
      </c>
      <c r="F110" s="13" t="s">
        <v>337</v>
      </c>
      <c r="G110" s="13" t="s">
        <v>459</v>
      </c>
      <c r="H110" s="13" t="s">
        <v>129</v>
      </c>
    </row>
    <row r="111" spans="2:8" x14ac:dyDescent="0.2">
      <c r="B111" s="404" t="str">
        <f t="shared" ca="1" si="1"/>
        <v>Auszahlung
GLA 3</v>
      </c>
      <c r="D111" s="13" t="s">
        <v>447</v>
      </c>
      <c r="E111" s="13" t="s">
        <v>393</v>
      </c>
      <c r="F111" s="13" t="s">
        <v>451</v>
      </c>
      <c r="G111" s="13" t="s">
        <v>455</v>
      </c>
      <c r="H111" s="13" t="s">
        <v>129</v>
      </c>
    </row>
    <row r="112" spans="2:8" x14ac:dyDescent="0.2">
      <c r="B112" s="404" t="str">
        <f t="shared" ca="1" si="1"/>
        <v>Fläche</v>
      </c>
      <c r="D112" s="13" t="s">
        <v>66</v>
      </c>
      <c r="E112" s="13" t="s">
        <v>178</v>
      </c>
      <c r="F112" s="13" t="s">
        <v>338</v>
      </c>
      <c r="G112" s="13" t="s">
        <v>217</v>
      </c>
      <c r="H112" s="13" t="s">
        <v>129</v>
      </c>
    </row>
    <row r="113" spans="2:8" x14ac:dyDescent="0.2">
      <c r="B113" s="404" t="str">
        <f t="shared" ca="1" si="1"/>
        <v>Auszahlung
GLA 4</v>
      </c>
      <c r="D113" s="13" t="s">
        <v>448</v>
      </c>
      <c r="E113" s="13" t="s">
        <v>394</v>
      </c>
      <c r="F113" s="13" t="s">
        <v>452</v>
      </c>
      <c r="G113" s="13" t="s">
        <v>456</v>
      </c>
      <c r="H113" s="13" t="s">
        <v>129</v>
      </c>
    </row>
    <row r="114" spans="2:8" x14ac:dyDescent="0.2">
      <c r="B114" s="404" t="str">
        <f t="shared" ca="1" si="1"/>
        <v>E / E[Schweiz]</v>
      </c>
      <c r="D114" s="13" t="s">
        <v>88</v>
      </c>
      <c r="E114" s="13" t="s">
        <v>179</v>
      </c>
      <c r="F114" s="13" t="s">
        <v>339</v>
      </c>
      <c r="G114" s="13" t="s">
        <v>218</v>
      </c>
      <c r="H114" s="13" t="s">
        <v>129</v>
      </c>
    </row>
    <row r="115" spans="2:8" x14ac:dyDescent="0.2">
      <c r="B115" s="404" t="str">
        <f t="shared" ca="1" si="1"/>
        <v>G / G[Schweiz] * Dotation</v>
      </c>
      <c r="D115" s="13" t="s">
        <v>90</v>
      </c>
      <c r="E115" s="13" t="s">
        <v>182</v>
      </c>
      <c r="F115" s="13" t="s">
        <v>340</v>
      </c>
      <c r="G115" s="13" t="s">
        <v>460</v>
      </c>
      <c r="H115" s="13" t="s">
        <v>129</v>
      </c>
    </row>
    <row r="116" spans="2:8" x14ac:dyDescent="0.2">
      <c r="B116" s="404" t="str">
        <f t="shared" ca="1" si="1"/>
        <v>M / M[Schweiz]</v>
      </c>
      <c r="D116" s="13" t="s">
        <v>93</v>
      </c>
      <c r="E116" s="13" t="s">
        <v>180</v>
      </c>
      <c r="F116" s="13" t="s">
        <v>341</v>
      </c>
      <c r="G116" s="13" t="s">
        <v>219</v>
      </c>
      <c r="H116" s="13" t="s">
        <v>129</v>
      </c>
    </row>
    <row r="117" spans="2:8" x14ac:dyDescent="0.2">
      <c r="B117" s="405" t="str">
        <f t="shared" ca="1" si="1"/>
        <v>O / O[Schweiz] * Dotation</v>
      </c>
      <c r="C117" s="407" t="s">
        <v>129</v>
      </c>
      <c r="D117" s="13" t="s">
        <v>161</v>
      </c>
      <c r="E117" s="13" t="s">
        <v>181</v>
      </c>
      <c r="F117" s="13" t="s">
        <v>342</v>
      </c>
      <c r="G117" s="13" t="s">
        <v>461</v>
      </c>
      <c r="H117" s="13" t="s">
        <v>129</v>
      </c>
    </row>
    <row r="118" spans="2:8" x14ac:dyDescent="0.2">
      <c r="B118" s="406" t="str">
        <f t="shared" ca="1" si="1"/>
        <v>Auszahlungen GLA 2026</v>
      </c>
      <c r="C118" s="407" t="s">
        <v>521</v>
      </c>
      <c r="D118" s="422" t="str">
        <f>"Auszahlungen GLA " &amp; $G$3</f>
        <v>Auszahlungen GLA 2026</v>
      </c>
      <c r="E118" s="422" t="str">
        <f>"Montants reçus au titre des CCG " &amp; $G$3</f>
        <v>Montants reçus au titre des CCG 2026</v>
      </c>
      <c r="F118" s="422" t="str">
        <f>"Versamenti PAG " &amp; $G$3</f>
        <v>Versamenti PAG 2026</v>
      </c>
      <c r="G118" s="422" t="str">
        <f>"Outpayments GCC " &amp; $G$3</f>
        <v>Outpayments GCC 2026</v>
      </c>
      <c r="H118" s="422" t="s">
        <v>129</v>
      </c>
    </row>
    <row r="119" spans="2:8" x14ac:dyDescent="0.2">
      <c r="B119" s="404" t="str">
        <f t="shared" ca="1" si="1"/>
        <v>in CHF</v>
      </c>
      <c r="C119" s="407" t="s">
        <v>129</v>
      </c>
      <c r="D119" s="13" t="s">
        <v>34</v>
      </c>
      <c r="E119" s="13" t="s">
        <v>355</v>
      </c>
      <c r="F119" s="13" t="s">
        <v>34</v>
      </c>
      <c r="G119" s="13" t="s">
        <v>34</v>
      </c>
      <c r="H119" s="13" t="s">
        <v>129</v>
      </c>
    </row>
    <row r="120" spans="2:8" x14ac:dyDescent="0.2">
      <c r="B120" s="404" t="str">
        <f t="shared" ca="1" si="1"/>
        <v>GLA 1</v>
      </c>
      <c r="C120" s="407" t="s">
        <v>129</v>
      </c>
      <c r="D120" s="13" t="s">
        <v>35</v>
      </c>
      <c r="E120" s="13" t="s">
        <v>170</v>
      </c>
      <c r="F120" s="13" t="s">
        <v>316</v>
      </c>
      <c r="G120" s="13" t="s">
        <v>206</v>
      </c>
      <c r="H120" s="13" t="s">
        <v>129</v>
      </c>
    </row>
    <row r="121" spans="2:8" x14ac:dyDescent="0.2">
      <c r="B121" s="404" t="str">
        <f t="shared" ca="1" si="1"/>
        <v>GLA 2</v>
      </c>
      <c r="C121" s="407" t="s">
        <v>129</v>
      </c>
      <c r="D121" s="13" t="s">
        <v>36</v>
      </c>
      <c r="E121" s="13" t="s">
        <v>171</v>
      </c>
      <c r="F121" s="13" t="s">
        <v>317</v>
      </c>
      <c r="G121" s="13" t="s">
        <v>207</v>
      </c>
      <c r="H121" s="13" t="s">
        <v>129</v>
      </c>
    </row>
    <row r="122" spans="2:8" x14ac:dyDescent="0.2">
      <c r="B122" s="404" t="str">
        <f t="shared" ca="1" si="1"/>
        <v>GLA 3</v>
      </c>
      <c r="C122" s="407" t="s">
        <v>129</v>
      </c>
      <c r="D122" s="13" t="s">
        <v>37</v>
      </c>
      <c r="E122" s="13" t="s">
        <v>172</v>
      </c>
      <c r="F122" s="13" t="s">
        <v>318</v>
      </c>
      <c r="G122" s="13" t="s">
        <v>208</v>
      </c>
      <c r="H122" s="13" t="s">
        <v>129</v>
      </c>
    </row>
    <row r="123" spans="2:8" x14ac:dyDescent="0.2">
      <c r="B123" s="404" t="str">
        <f t="shared" ca="1" si="1"/>
        <v>GLA 4</v>
      </c>
      <c r="C123" s="407" t="s">
        <v>129</v>
      </c>
      <c r="D123" s="13" t="s">
        <v>38</v>
      </c>
      <c r="E123" s="13" t="s">
        <v>173</v>
      </c>
      <c r="F123" s="13" t="s">
        <v>319</v>
      </c>
      <c r="G123" s="13" t="s">
        <v>209</v>
      </c>
      <c r="H123" s="13" t="s">
        <v>129</v>
      </c>
    </row>
    <row r="124" spans="2:8" x14ac:dyDescent="0.2">
      <c r="B124" s="404" t="str">
        <f t="shared" ca="1" si="1"/>
        <v>Siedlungshöhe</v>
      </c>
      <c r="C124" s="407" t="s">
        <v>129</v>
      </c>
      <c r="D124" s="13" t="s">
        <v>43</v>
      </c>
      <c r="E124" s="13" t="s">
        <v>220</v>
      </c>
      <c r="F124" s="13" t="s">
        <v>416</v>
      </c>
      <c r="G124" s="13" t="s">
        <v>220</v>
      </c>
      <c r="H124" s="13" t="s">
        <v>129</v>
      </c>
    </row>
    <row r="125" spans="2:8" x14ac:dyDescent="0.2">
      <c r="B125" s="404" t="str">
        <f t="shared" ca="1" si="1"/>
        <v>Steilheit des
Geländes</v>
      </c>
      <c r="C125" s="407" t="s">
        <v>129</v>
      </c>
      <c r="D125" s="13" t="s">
        <v>362</v>
      </c>
      <c r="E125" s="13" t="s">
        <v>183</v>
      </c>
      <c r="F125" s="13" t="s">
        <v>417</v>
      </c>
      <c r="G125" s="13" t="s">
        <v>221</v>
      </c>
      <c r="H125" s="13" t="s">
        <v>129</v>
      </c>
    </row>
    <row r="126" spans="2:8" x14ac:dyDescent="0.2">
      <c r="B126" s="404" t="str">
        <f t="shared" ca="1" si="1"/>
        <v>Siedlungsstruktur</v>
      </c>
      <c r="C126" s="407" t="s">
        <v>129</v>
      </c>
      <c r="D126" s="13" t="s">
        <v>44</v>
      </c>
      <c r="E126" s="13" t="s">
        <v>184</v>
      </c>
      <c r="F126" s="13" t="s">
        <v>418</v>
      </c>
      <c r="G126" s="13" t="s">
        <v>552</v>
      </c>
      <c r="H126" s="13" t="s">
        <v>129</v>
      </c>
    </row>
    <row r="127" spans="2:8" x14ac:dyDescent="0.2">
      <c r="B127" s="404" t="str">
        <f t="shared" ca="1" si="1"/>
        <v>Geringe Bevölke-
rungsdichte</v>
      </c>
      <c r="C127" s="407" t="s">
        <v>129</v>
      </c>
      <c r="D127" s="13" t="s">
        <v>363</v>
      </c>
      <c r="E127" s="13" t="s">
        <v>395</v>
      </c>
      <c r="F127" s="13" t="s">
        <v>419</v>
      </c>
      <c r="G127" s="13" t="s">
        <v>462</v>
      </c>
      <c r="H127" s="13" t="s">
        <v>129</v>
      </c>
    </row>
    <row r="128" spans="2:8" x14ac:dyDescent="0.2">
      <c r="B128" s="405" t="str">
        <f t="shared" ca="1" si="1"/>
        <v>GLA Total</v>
      </c>
      <c r="C128" s="407" t="s">
        <v>129</v>
      </c>
      <c r="D128" s="13" t="s">
        <v>186</v>
      </c>
      <c r="E128" s="13" t="s">
        <v>185</v>
      </c>
      <c r="F128" s="13" t="s">
        <v>343</v>
      </c>
      <c r="G128" s="13" t="s">
        <v>222</v>
      </c>
      <c r="H128" s="13" t="s">
        <v>129</v>
      </c>
    </row>
    <row r="129" spans="2:8" x14ac:dyDescent="0.2">
      <c r="B129" s="406" t="str">
        <f t="shared" ca="1" si="1"/>
        <v>SLA A</v>
      </c>
      <c r="C129" s="407" t="s">
        <v>504</v>
      </c>
      <c r="D129" s="422" t="s">
        <v>74</v>
      </c>
      <c r="E129" s="422" t="s">
        <v>187</v>
      </c>
      <c r="F129" s="422" t="s">
        <v>344</v>
      </c>
      <c r="G129" s="422" t="s">
        <v>223</v>
      </c>
      <c r="H129" s="422" t="s">
        <v>129</v>
      </c>
    </row>
    <row r="130" spans="2:8" ht="11.25" customHeight="1" x14ac:dyDescent="0.2">
      <c r="B130" s="404" t="str">
        <f t="shared" ca="1" si="1"/>
        <v>Armut
(Armutsindikator
des BFS)</v>
      </c>
      <c r="C130" s="407" t="s">
        <v>129</v>
      </c>
      <c r="D130" s="13" t="s">
        <v>411</v>
      </c>
      <c r="E130" s="13" t="s">
        <v>396</v>
      </c>
      <c r="F130" s="13" t="s">
        <v>420</v>
      </c>
      <c r="G130" s="13" t="s">
        <v>483</v>
      </c>
      <c r="H130" s="13" t="s">
        <v>129</v>
      </c>
    </row>
    <row r="131" spans="2:8" x14ac:dyDescent="0.2">
      <c r="B131" s="406" t="str">
        <f t="shared" ca="1" si="1"/>
        <v>SLA B</v>
      </c>
      <c r="C131" s="407" t="s">
        <v>129</v>
      </c>
      <c r="D131" s="422" t="s">
        <v>75</v>
      </c>
      <c r="E131" s="422" t="s">
        <v>188</v>
      </c>
      <c r="F131" s="422" t="s">
        <v>345</v>
      </c>
      <c r="G131" s="422" t="s">
        <v>224</v>
      </c>
      <c r="H131" s="422" t="s">
        <v>129</v>
      </c>
    </row>
    <row r="132" spans="2:8" ht="11.25" customHeight="1" x14ac:dyDescent="0.2">
      <c r="B132" s="404" t="str">
        <f t="shared" ca="1" si="1"/>
        <v>Altersstruktur
(Anteil der Bevölkerung über 80 Jahre
an der Wohnbevölkerung)</v>
      </c>
      <c r="C132" s="407" t="s">
        <v>129</v>
      </c>
      <c r="D132" s="13" t="s">
        <v>477</v>
      </c>
      <c r="E132" s="13" t="s">
        <v>543</v>
      </c>
      <c r="F132" s="13" t="s">
        <v>478</v>
      </c>
      <c r="G132" s="13" t="s">
        <v>481</v>
      </c>
      <c r="H132" s="13" t="s">
        <v>129</v>
      </c>
    </row>
    <row r="133" spans="2:8" x14ac:dyDescent="0.2">
      <c r="B133" s="406" t="str">
        <f t="shared" ca="1" si="1"/>
        <v>SLA C</v>
      </c>
      <c r="C133" s="407" t="s">
        <v>129</v>
      </c>
      <c r="D133" s="422" t="s">
        <v>76</v>
      </c>
      <c r="E133" s="422" t="s">
        <v>189</v>
      </c>
      <c r="F133" s="422" t="s">
        <v>346</v>
      </c>
      <c r="G133" s="422" t="s">
        <v>210</v>
      </c>
      <c r="H133" s="422" t="s">
        <v>129</v>
      </c>
    </row>
    <row r="134" spans="2:8" ht="11.25" customHeight="1" x14ac:dyDescent="0.2">
      <c r="B134" s="404" t="str">
        <f t="shared" ca="1" si="1"/>
        <v>Ausländerintegration
(Anteil der massgebenden ausländischen
Bevölkerung an der Wohnbevölkerung)</v>
      </c>
      <c r="C134" s="407" t="s">
        <v>129</v>
      </c>
      <c r="D134" s="13" t="s">
        <v>479</v>
      </c>
      <c r="E134" s="13" t="s">
        <v>397</v>
      </c>
      <c r="F134" s="13" t="s">
        <v>421</v>
      </c>
      <c r="G134" s="13" t="s">
        <v>480</v>
      </c>
      <c r="H134" s="13" t="s">
        <v>129</v>
      </c>
    </row>
    <row r="135" spans="2:8" x14ac:dyDescent="0.2">
      <c r="B135" s="404" t="str">
        <f t="shared" ca="1" si="1"/>
        <v>Indikator</v>
      </c>
      <c r="C135" s="407" t="s">
        <v>129</v>
      </c>
      <c r="D135" s="13" t="s">
        <v>1</v>
      </c>
      <c r="E135" s="13" t="s">
        <v>177</v>
      </c>
      <c r="F135" s="13" t="s">
        <v>304</v>
      </c>
      <c r="G135" s="13" t="s">
        <v>203</v>
      </c>
      <c r="H135" s="13" t="s">
        <v>129</v>
      </c>
    </row>
    <row r="136" spans="2:8" x14ac:dyDescent="0.2">
      <c r="B136" s="404" t="str">
        <f t="shared" ca="1" si="1"/>
        <v>Ständige Wohn-
bevölkerung</v>
      </c>
      <c r="C136" s="407" t="s">
        <v>129</v>
      </c>
      <c r="D136" s="13" t="s">
        <v>360</v>
      </c>
      <c r="E136" s="13" t="s">
        <v>386</v>
      </c>
      <c r="F136" s="13" t="s">
        <v>422</v>
      </c>
      <c r="G136" s="13" t="s">
        <v>442</v>
      </c>
      <c r="H136" s="13" t="s">
        <v>129</v>
      </c>
    </row>
    <row r="137" spans="2:8" x14ac:dyDescent="0.2">
      <c r="B137" s="404" t="str">
        <f t="shared" ca="1" si="1"/>
        <v>Bevölkerung
über 80 Jahre</v>
      </c>
      <c r="C137" s="407" t="s">
        <v>129</v>
      </c>
      <c r="D137" s="13" t="s">
        <v>364</v>
      </c>
      <c r="E137" s="13" t="s">
        <v>398</v>
      </c>
      <c r="F137" s="13" t="s">
        <v>423</v>
      </c>
      <c r="G137" s="13" t="s">
        <v>463</v>
      </c>
      <c r="H137" s="13" t="s">
        <v>129</v>
      </c>
    </row>
    <row r="138" spans="2:8" x14ac:dyDescent="0.2">
      <c r="B138" s="405" t="str">
        <f t="shared" ca="1" si="1"/>
        <v>Massgebende
ausländische
Bevölkerung</v>
      </c>
      <c r="C138" s="407" t="s">
        <v>129</v>
      </c>
      <c r="D138" s="13" t="s">
        <v>365</v>
      </c>
      <c r="E138" s="13" t="s">
        <v>399</v>
      </c>
      <c r="F138" s="13" t="s">
        <v>424</v>
      </c>
      <c r="G138" s="13" t="s">
        <v>464</v>
      </c>
      <c r="H138" s="13" t="s">
        <v>129</v>
      </c>
    </row>
    <row r="139" spans="2:8" x14ac:dyDescent="0.2">
      <c r="B139" s="406" t="str">
        <f t="shared" ca="1" si="1"/>
        <v>SLA A-C 2026</v>
      </c>
      <c r="C139" s="407" t="s">
        <v>505</v>
      </c>
      <c r="D139" s="422" t="str">
        <f>"SLA A-C " &amp; $G$3</f>
        <v>SLA A-C 2026</v>
      </c>
      <c r="E139" s="422" t="str">
        <f>"CCS A-C " &amp; $G$3</f>
        <v>CCS A-C 2026</v>
      </c>
      <c r="F139" s="422" t="str">
        <f>"PAS A-C " &amp; $G$3</f>
        <v>PAS A-C 2026</v>
      </c>
      <c r="G139" s="422" t="str">
        <f>"SCC A-C " &amp; $G$3</f>
        <v>SCC A-C 2026</v>
      </c>
      <c r="H139" s="422" t="s">
        <v>129</v>
      </c>
    </row>
    <row r="140" spans="2:8" x14ac:dyDescent="0.2">
      <c r="B140" s="404" t="str">
        <f t="shared" ref="B140:B183" ca="1" si="2">INDIRECT(ADDRESS(ROW(),$D$7+3))</f>
        <v>Gewicht (ω)</v>
      </c>
      <c r="C140" s="407" t="s">
        <v>129</v>
      </c>
      <c r="D140" s="13" t="s">
        <v>160</v>
      </c>
      <c r="E140" s="13" t="s">
        <v>194</v>
      </c>
      <c r="F140" s="13" t="s">
        <v>347</v>
      </c>
      <c r="G140" s="13" t="s">
        <v>249</v>
      </c>
      <c r="H140" s="13" t="s">
        <v>129</v>
      </c>
    </row>
    <row r="141" spans="2:8" x14ac:dyDescent="0.2">
      <c r="B141" s="404" t="str">
        <f t="shared" ca="1" si="2"/>
        <v>Teilindikatoren</v>
      </c>
      <c r="C141" s="407" t="s">
        <v>129</v>
      </c>
      <c r="D141" s="13" t="s">
        <v>58</v>
      </c>
      <c r="E141" s="13" t="s">
        <v>190</v>
      </c>
      <c r="F141" s="13" t="s">
        <v>348</v>
      </c>
      <c r="G141" s="13" t="s">
        <v>225</v>
      </c>
      <c r="H141" s="13" t="s">
        <v>129</v>
      </c>
    </row>
    <row r="142" spans="2:8" x14ac:dyDescent="0.2">
      <c r="B142" s="404" t="str">
        <f t="shared" ca="1" si="2"/>
        <v>Standardisierte Teilindikatoren</v>
      </c>
      <c r="C142" s="407" t="s">
        <v>129</v>
      </c>
      <c r="D142" s="13" t="s">
        <v>59</v>
      </c>
      <c r="E142" s="13" t="s">
        <v>191</v>
      </c>
      <c r="F142" s="13" t="s">
        <v>349</v>
      </c>
      <c r="G142" s="13" t="s">
        <v>226</v>
      </c>
      <c r="H142" s="13" t="s">
        <v>129</v>
      </c>
    </row>
    <row r="143" spans="2:8" x14ac:dyDescent="0.2">
      <c r="B143" s="404" t="str">
        <f t="shared" ca="1" si="2"/>
        <v>Gewichtete
standardisierte Teilindikatoren</v>
      </c>
      <c r="C143" s="407" t="s">
        <v>129</v>
      </c>
      <c r="D143" s="13" t="s">
        <v>366</v>
      </c>
      <c r="E143" s="13" t="s">
        <v>400</v>
      </c>
      <c r="F143" s="13" t="s">
        <v>425</v>
      </c>
      <c r="G143" s="13" t="s">
        <v>495</v>
      </c>
      <c r="H143" s="13" t="s">
        <v>129</v>
      </c>
    </row>
    <row r="144" spans="2:8" x14ac:dyDescent="0.2">
      <c r="B144" s="404" t="str">
        <f t="shared" ca="1" si="2"/>
        <v>Armut
(SLA A)</v>
      </c>
      <c r="C144" s="407" t="s">
        <v>129</v>
      </c>
      <c r="D144" s="13" t="s">
        <v>60</v>
      </c>
      <c r="E144" s="13" t="s">
        <v>401</v>
      </c>
      <c r="F144" s="13" t="s">
        <v>426</v>
      </c>
      <c r="G144" s="13" t="s">
        <v>465</v>
      </c>
      <c r="H144" s="13" t="s">
        <v>129</v>
      </c>
    </row>
    <row r="145" spans="2:8" x14ac:dyDescent="0.2">
      <c r="B145" s="404" t="str">
        <f t="shared" ca="1" si="2"/>
        <v>Alters-
struktur
(SLA B)</v>
      </c>
      <c r="C145" s="407" t="s">
        <v>129</v>
      </c>
      <c r="D145" s="13" t="s">
        <v>367</v>
      </c>
      <c r="E145" s="13" t="s">
        <v>544</v>
      </c>
      <c r="F145" s="13" t="s">
        <v>427</v>
      </c>
      <c r="G145" s="13" t="s">
        <v>466</v>
      </c>
      <c r="H145" s="13" t="s">
        <v>129</v>
      </c>
    </row>
    <row r="146" spans="2:8" x14ac:dyDescent="0.2">
      <c r="B146" s="404" t="str">
        <f t="shared" ca="1" si="2"/>
        <v>Ausländer-
integration
(SLA C)</v>
      </c>
      <c r="C146" s="407" t="s">
        <v>129</v>
      </c>
      <c r="D146" s="13" t="s">
        <v>368</v>
      </c>
      <c r="E146" s="13" t="s">
        <v>402</v>
      </c>
      <c r="F146" s="13" t="s">
        <v>428</v>
      </c>
      <c r="G146" s="13" t="s">
        <v>467</v>
      </c>
      <c r="H146" s="13" t="s">
        <v>129</v>
      </c>
    </row>
    <row r="147" spans="2:8" x14ac:dyDescent="0.2">
      <c r="B147" s="404" t="str">
        <f t="shared" ca="1" si="2"/>
        <v>Lasten-
index</v>
      </c>
      <c r="C147" s="407" t="s">
        <v>129</v>
      </c>
      <c r="D147" s="13" t="s">
        <v>162</v>
      </c>
      <c r="E147" s="13" t="s">
        <v>387</v>
      </c>
      <c r="F147" s="13" t="s">
        <v>429</v>
      </c>
      <c r="G147" s="13" t="s">
        <v>443</v>
      </c>
      <c r="H147" s="13" t="s">
        <v>129</v>
      </c>
    </row>
    <row r="148" spans="2:8" x14ac:dyDescent="0.2">
      <c r="B148" s="404" t="str">
        <f t="shared" ca="1" si="2"/>
        <v>Masszahl
Lasten</v>
      </c>
      <c r="C148" s="407" t="s">
        <v>129</v>
      </c>
      <c r="D148" s="13" t="s">
        <v>62</v>
      </c>
      <c r="E148" s="13" t="s">
        <v>403</v>
      </c>
      <c r="F148" s="13" t="s">
        <v>430</v>
      </c>
      <c r="G148" s="13" t="s">
        <v>468</v>
      </c>
      <c r="H148" s="13" t="s">
        <v>129</v>
      </c>
    </row>
    <row r="149" spans="2:8" x14ac:dyDescent="0.2">
      <c r="B149" s="404" t="str">
        <f t="shared" ca="1" si="2"/>
        <v>Massgebende
Sonderlasten</v>
      </c>
      <c r="C149" s="407" t="s">
        <v>129</v>
      </c>
      <c r="D149" s="13" t="s">
        <v>361</v>
      </c>
      <c r="E149" s="13" t="s">
        <v>404</v>
      </c>
      <c r="F149" s="13" t="s">
        <v>431</v>
      </c>
      <c r="G149" s="13" t="s">
        <v>444</v>
      </c>
      <c r="H149" s="13" t="s">
        <v>129</v>
      </c>
    </row>
    <row r="150" spans="2:8" x14ac:dyDescent="0.2">
      <c r="B150" s="404" t="str">
        <f t="shared" ca="1" si="2"/>
        <v>Auszahlung
SLA A-C</v>
      </c>
      <c r="C150" s="407" t="s">
        <v>129</v>
      </c>
      <c r="D150" s="13" t="s">
        <v>369</v>
      </c>
      <c r="E150" s="13" t="s">
        <v>405</v>
      </c>
      <c r="F150" s="13" t="s">
        <v>432</v>
      </c>
      <c r="G150" s="13" t="s">
        <v>546</v>
      </c>
      <c r="H150" s="13" t="s">
        <v>129</v>
      </c>
    </row>
    <row r="151" spans="2:8" x14ac:dyDescent="0.2">
      <c r="B151" s="404" t="str">
        <f t="shared" ca="1" si="2"/>
        <v>L * Bev</v>
      </c>
      <c r="C151" s="407" t="s">
        <v>129</v>
      </c>
      <c r="D151" s="13" t="s">
        <v>573</v>
      </c>
      <c r="E151" s="13" t="s">
        <v>574</v>
      </c>
      <c r="F151" s="13" t="s">
        <v>574</v>
      </c>
      <c r="G151" s="13" t="s">
        <v>575</v>
      </c>
      <c r="H151" s="13" t="s">
        <v>129</v>
      </c>
    </row>
    <row r="152" spans="2:8" x14ac:dyDescent="0.2">
      <c r="B152" s="404" t="str">
        <f t="shared" ca="1" si="2"/>
        <v>M / M[Schweiz] * Dot</v>
      </c>
      <c r="C152" s="407" t="s">
        <v>129</v>
      </c>
      <c r="D152" s="13" t="s">
        <v>561</v>
      </c>
      <c r="E152" s="13" t="s">
        <v>562</v>
      </c>
      <c r="F152" s="13" t="s">
        <v>563</v>
      </c>
      <c r="G152" s="13" t="s">
        <v>564</v>
      </c>
      <c r="H152" s="13" t="s">
        <v>129</v>
      </c>
    </row>
    <row r="153" spans="2:8" x14ac:dyDescent="0.2">
      <c r="B153" s="404" t="str">
        <f t="shared" ca="1" si="2"/>
        <v>Mittelwert (MW)</v>
      </c>
      <c r="C153" s="407" t="s">
        <v>129</v>
      </c>
      <c r="D153" s="13" t="s">
        <v>61</v>
      </c>
      <c r="E153" s="13" t="s">
        <v>266</v>
      </c>
      <c r="F153" s="13" t="s">
        <v>350</v>
      </c>
      <c r="G153" s="13" t="s">
        <v>227</v>
      </c>
      <c r="H153" s="13" t="s">
        <v>129</v>
      </c>
    </row>
    <row r="154" spans="2:8" x14ac:dyDescent="0.2">
      <c r="B154" s="404" t="str">
        <f t="shared" ca="1" si="2"/>
        <v>Standardabweichung</v>
      </c>
      <c r="C154" s="407" t="s">
        <v>129</v>
      </c>
      <c r="D154" s="13" t="s">
        <v>252</v>
      </c>
      <c r="E154" s="13" t="s">
        <v>267</v>
      </c>
      <c r="F154" s="13" t="s">
        <v>351</v>
      </c>
      <c r="G154" s="13" t="s">
        <v>253</v>
      </c>
      <c r="H154" s="13" t="s">
        <v>129</v>
      </c>
    </row>
    <row r="155" spans="2:8" x14ac:dyDescent="0.2">
      <c r="B155" s="405" t="str">
        <f t="shared" ca="1" si="2"/>
        <v>Minimum (Min)</v>
      </c>
      <c r="D155" s="13" t="s">
        <v>522</v>
      </c>
      <c r="E155" s="13" t="s">
        <v>523</v>
      </c>
      <c r="F155" s="13" t="s">
        <v>524</v>
      </c>
      <c r="G155" s="13" t="s">
        <v>522</v>
      </c>
    </row>
    <row r="156" spans="2:8" x14ac:dyDescent="0.2">
      <c r="B156" s="406" t="str">
        <f t="shared" ca="1" si="2"/>
        <v>Massgebende Sonderlasten Kernstädte (SLA F) 2026</v>
      </c>
      <c r="C156" s="407" t="s">
        <v>506</v>
      </c>
      <c r="D156" s="422" t="str">
        <f>"Massgebende Sonderlasten Kernstädte (SLA F) " &amp; $G$3</f>
        <v>Massgebende Sonderlasten Kernstädte (SLA F) 2026</v>
      </c>
      <c r="E156" s="422" t="str">
        <f>"Charges excessives déterminantes des villes-centres (CCS F) " &amp; $G$3</f>
        <v>Charges excessives déterminantes des villes-centres (CCS F) 2026</v>
      </c>
      <c r="F156" s="422" t="str">
        <f>"Oneri speciali determinanti delle città polo (PAS F) " &amp; $G$3</f>
        <v>Oneri speciali determinanti delle città polo (PAS F) 2026</v>
      </c>
      <c r="G156" s="422" t="str">
        <f>"Relevant excessive costs core cities (SCC F) " &amp; $G$3</f>
        <v>Relevant excessive costs core cities (SCC F) 2026</v>
      </c>
      <c r="H156" s="422" t="s">
        <v>129</v>
      </c>
    </row>
    <row r="157" spans="2:8" x14ac:dyDescent="0.2">
      <c r="B157" s="404" t="str">
        <f t="shared" ca="1" si="2"/>
        <v>Gewicht (ω)</v>
      </c>
      <c r="C157" s="407" t="s">
        <v>129</v>
      </c>
      <c r="D157" s="13" t="s">
        <v>160</v>
      </c>
      <c r="E157" s="13" t="s">
        <v>194</v>
      </c>
      <c r="F157" s="13" t="s">
        <v>347</v>
      </c>
      <c r="G157" s="13" t="s">
        <v>249</v>
      </c>
      <c r="H157" s="13" t="s">
        <v>129</v>
      </c>
    </row>
    <row r="158" spans="2:8" x14ac:dyDescent="0.2">
      <c r="B158" s="404" t="str">
        <f t="shared" ca="1" si="2"/>
        <v>Mittelwert</v>
      </c>
      <c r="C158" s="407" t="s">
        <v>129</v>
      </c>
      <c r="D158" s="13" t="s">
        <v>492</v>
      </c>
      <c r="E158" s="13" t="s">
        <v>496</v>
      </c>
      <c r="F158" s="13" t="s">
        <v>497</v>
      </c>
      <c r="G158" s="13" t="s">
        <v>498</v>
      </c>
      <c r="H158" s="13" t="s">
        <v>129</v>
      </c>
    </row>
    <row r="159" spans="2:8" x14ac:dyDescent="0.2">
      <c r="B159" s="404" t="str">
        <f t="shared" ca="1" si="2"/>
        <v>Standardabweichung</v>
      </c>
      <c r="C159" s="407" t="s">
        <v>129</v>
      </c>
      <c r="D159" s="13" t="s">
        <v>252</v>
      </c>
      <c r="E159" s="13" t="s">
        <v>267</v>
      </c>
      <c r="F159" s="13" t="s">
        <v>351</v>
      </c>
      <c r="G159" s="13" t="s">
        <v>253</v>
      </c>
      <c r="H159" s="13" t="s">
        <v>129</v>
      </c>
    </row>
    <row r="160" spans="2:8" x14ac:dyDescent="0.2">
      <c r="B160" s="404" t="str">
        <f t="shared" ca="1" si="2"/>
        <v>(Teil-)Indikatoren Gemeinden</v>
      </c>
      <c r="C160" s="407" t="s">
        <v>129</v>
      </c>
      <c r="D160" s="13" t="s">
        <v>67</v>
      </c>
      <c r="E160" s="13" t="s">
        <v>268</v>
      </c>
      <c r="F160" s="13" t="s">
        <v>352</v>
      </c>
      <c r="G160" s="13" t="s">
        <v>250</v>
      </c>
      <c r="H160" s="13" t="s">
        <v>129</v>
      </c>
    </row>
    <row r="161" spans="2:8" x14ac:dyDescent="0.2">
      <c r="B161" s="404" t="str">
        <f t="shared" ca="1" si="2"/>
        <v>Kantons-
nummer
BFS</v>
      </c>
      <c r="C161" s="407" t="s">
        <v>129</v>
      </c>
      <c r="D161" s="13" t="s">
        <v>370</v>
      </c>
      <c r="E161" s="13" t="s">
        <v>406</v>
      </c>
      <c r="F161" s="13" t="s">
        <v>433</v>
      </c>
      <c r="G161" s="13" t="s">
        <v>469</v>
      </c>
      <c r="H161" s="13" t="s">
        <v>129</v>
      </c>
    </row>
    <row r="162" spans="2:8" x14ac:dyDescent="0.2">
      <c r="B162" s="404" t="str">
        <f t="shared" ca="1" si="2"/>
        <v>Gemeinde-
nummer
BFS</v>
      </c>
      <c r="C162" s="407" t="s">
        <v>129</v>
      </c>
      <c r="D162" s="13" t="s">
        <v>84</v>
      </c>
      <c r="E162" s="13" t="s">
        <v>407</v>
      </c>
      <c r="F162" s="13" t="s">
        <v>434</v>
      </c>
      <c r="G162" s="13" t="s">
        <v>547</v>
      </c>
    </row>
    <row r="163" spans="2:8" x14ac:dyDescent="0.2">
      <c r="B163" s="404" t="str">
        <f t="shared" ca="1" si="2"/>
        <v>Gemeindebezeichnung</v>
      </c>
      <c r="C163" s="407" t="s">
        <v>129</v>
      </c>
      <c r="D163" s="13" t="s">
        <v>435</v>
      </c>
      <c r="E163" s="13" t="s">
        <v>436</v>
      </c>
      <c r="F163" s="13" t="s">
        <v>353</v>
      </c>
      <c r="G163" s="13" t="s">
        <v>548</v>
      </c>
      <c r="H163" s="13" t="s">
        <v>129</v>
      </c>
    </row>
    <row r="164" spans="2:8" x14ac:dyDescent="0.2">
      <c r="B164" s="404" t="str">
        <f t="shared" ca="1" si="2"/>
        <v>Ständige
Wohnbe-
völkerung</v>
      </c>
      <c r="C164" s="407" t="s">
        <v>129</v>
      </c>
      <c r="D164" s="13" t="s">
        <v>78</v>
      </c>
      <c r="E164" s="13" t="s">
        <v>386</v>
      </c>
      <c r="F164" s="13" t="s">
        <v>422</v>
      </c>
      <c r="G164" s="13" t="s">
        <v>442</v>
      </c>
      <c r="H164" s="13" t="s">
        <v>129</v>
      </c>
    </row>
    <row r="165" spans="2:8" x14ac:dyDescent="0.2">
      <c r="B165" s="404" t="str">
        <f t="shared" ca="1" si="2"/>
        <v>Beschäf-
tigung</v>
      </c>
      <c r="C165" s="407" t="s">
        <v>129</v>
      </c>
      <c r="D165" s="13" t="s">
        <v>83</v>
      </c>
      <c r="E165" s="13" t="s">
        <v>192</v>
      </c>
      <c r="F165" s="13" t="s">
        <v>354</v>
      </c>
      <c r="G165" s="13" t="s">
        <v>251</v>
      </c>
      <c r="H165" s="13" t="s">
        <v>129</v>
      </c>
    </row>
    <row r="166" spans="2:8" x14ac:dyDescent="0.2">
      <c r="B166" s="404" t="str">
        <f t="shared" ca="1" si="2"/>
        <v>Produktive
Fläche</v>
      </c>
      <c r="C166" s="407" t="s">
        <v>129</v>
      </c>
      <c r="D166" s="13" t="s">
        <v>104</v>
      </c>
      <c r="E166" s="13" t="s">
        <v>390</v>
      </c>
      <c r="F166" s="13" t="s">
        <v>335</v>
      </c>
      <c r="G166" s="13" t="s">
        <v>457</v>
      </c>
      <c r="H166" s="13" t="s">
        <v>129</v>
      </c>
    </row>
    <row r="167" spans="2:8" x14ac:dyDescent="0.2">
      <c r="B167" s="404" t="str">
        <f t="shared" ca="1" si="2"/>
        <v>Beschäfti-
gungs-
quote</v>
      </c>
      <c r="C167" s="407" t="s">
        <v>129</v>
      </c>
      <c r="D167" s="13" t="s">
        <v>82</v>
      </c>
      <c r="E167" s="13" t="s">
        <v>408</v>
      </c>
      <c r="F167" s="13" t="s">
        <v>437</v>
      </c>
      <c r="G167" s="13" t="s">
        <v>470</v>
      </c>
      <c r="H167" s="13" t="s">
        <v>129</v>
      </c>
    </row>
    <row r="168" spans="2:8" x14ac:dyDescent="0.2">
      <c r="B168" s="404" t="str">
        <f t="shared" ca="1" si="2"/>
        <v>Siedlungs-
dichte</v>
      </c>
      <c r="C168" s="407" t="s">
        <v>129</v>
      </c>
      <c r="D168" s="13" t="s">
        <v>85</v>
      </c>
      <c r="E168" s="13" t="s">
        <v>578</v>
      </c>
      <c r="F168" s="13" t="s">
        <v>438</v>
      </c>
      <c r="G168" s="13" t="s">
        <v>471</v>
      </c>
      <c r="H168" s="13" t="s">
        <v>129</v>
      </c>
    </row>
    <row r="169" spans="2:8" x14ac:dyDescent="0.2">
      <c r="B169" s="404" t="str">
        <f t="shared" ca="1" si="2"/>
        <v>Teilindikatoren</v>
      </c>
      <c r="C169" s="407" t="s">
        <v>129</v>
      </c>
      <c r="D169" s="13" t="s">
        <v>58</v>
      </c>
      <c r="E169" s="13" t="s">
        <v>190</v>
      </c>
      <c r="F169" s="13" t="s">
        <v>348</v>
      </c>
      <c r="G169" s="13" t="s">
        <v>225</v>
      </c>
      <c r="H169" s="13" t="s">
        <v>129</v>
      </c>
    </row>
    <row r="170" spans="2:8" x14ac:dyDescent="0.2">
      <c r="B170" s="404" t="str">
        <f t="shared" ca="1" si="2"/>
        <v>Gewichtete
standardisierte Teilindikatoren</v>
      </c>
      <c r="C170" s="407" t="s">
        <v>129</v>
      </c>
      <c r="D170" s="13" t="s">
        <v>366</v>
      </c>
      <c r="E170" s="13" t="s">
        <v>400</v>
      </c>
      <c r="F170" s="13" t="s">
        <v>425</v>
      </c>
      <c r="G170" s="13" t="s">
        <v>495</v>
      </c>
      <c r="H170" s="13" t="s">
        <v>129</v>
      </c>
    </row>
    <row r="171" spans="2:8" x14ac:dyDescent="0.2">
      <c r="B171" s="404" t="str">
        <f t="shared" ca="1" si="2"/>
        <v>Lastenindex
Gemeinde</v>
      </c>
      <c r="C171" s="407" t="s">
        <v>129</v>
      </c>
      <c r="D171" s="13" t="s">
        <v>509</v>
      </c>
      <c r="E171" s="13" t="s">
        <v>512</v>
      </c>
      <c r="F171" s="13" t="s">
        <v>515</v>
      </c>
      <c r="G171" s="13" t="s">
        <v>549</v>
      </c>
      <c r="H171" s="13" t="s">
        <v>129</v>
      </c>
    </row>
    <row r="172" spans="2:8" x14ac:dyDescent="0.2">
      <c r="B172" s="405" t="str">
        <f t="shared" ca="1" si="2"/>
        <v>Lastenindex
Gemeinde
gewichtet</v>
      </c>
      <c r="C172" s="407" t="s">
        <v>129</v>
      </c>
      <c r="D172" s="13" t="s">
        <v>510</v>
      </c>
      <c r="E172" s="13" t="s">
        <v>513</v>
      </c>
      <c r="F172" s="13" t="s">
        <v>516</v>
      </c>
      <c r="G172" s="13" t="s">
        <v>550</v>
      </c>
      <c r="H172" s="13" t="s">
        <v>129</v>
      </c>
    </row>
    <row r="173" spans="2:8" x14ac:dyDescent="0.2">
      <c r="B173" s="406" t="str">
        <f t="shared" ca="1" si="2"/>
        <v>Auszahlungen SLA F 2026</v>
      </c>
      <c r="C173" s="407" t="s">
        <v>520</v>
      </c>
      <c r="D173" s="422" t="str">
        <f>"Auszahlungen SLA F " &amp; $G$3</f>
        <v>Auszahlungen SLA F 2026</v>
      </c>
      <c r="E173" s="422" t="str">
        <f>"Montants reçus au titre des CCS F " &amp; $G$3</f>
        <v>Montants reçus au titre des CCS F 2026</v>
      </c>
      <c r="F173" s="422" t="str">
        <f>"Versamenti PAS F " &amp; $G$3</f>
        <v>Versamenti PAS F 2026</v>
      </c>
      <c r="G173" s="422" t="str">
        <f>"Outpayments SCC F " &amp; $G$3</f>
        <v>Outpayments SCC F 2026</v>
      </c>
      <c r="H173" s="422" t="s">
        <v>129</v>
      </c>
    </row>
    <row r="174" spans="2:8" x14ac:dyDescent="0.2">
      <c r="B174" s="404" t="str">
        <f t="shared" ca="1" si="2"/>
        <v>Ständige
Wohnbe-
völkerung</v>
      </c>
      <c r="C174" s="407" t="s">
        <v>129</v>
      </c>
      <c r="D174" s="13" t="s">
        <v>78</v>
      </c>
      <c r="E174" s="13" t="s">
        <v>386</v>
      </c>
      <c r="F174" s="13" t="s">
        <v>422</v>
      </c>
      <c r="G174" s="13" t="s">
        <v>442</v>
      </c>
      <c r="H174" s="13" t="s">
        <v>129</v>
      </c>
    </row>
    <row r="175" spans="2:8" x14ac:dyDescent="0.2">
      <c r="B175" s="404" t="str">
        <f t="shared" ca="1" si="2"/>
        <v>Summe
Lastenindex
Gemeinde</v>
      </c>
      <c r="C175" s="407" t="s">
        <v>129</v>
      </c>
      <c r="D175" s="13" t="s">
        <v>511</v>
      </c>
      <c r="E175" s="13" t="s">
        <v>514</v>
      </c>
      <c r="F175" s="13" t="s">
        <v>527</v>
      </c>
      <c r="G175" s="13" t="s">
        <v>551</v>
      </c>
      <c r="H175" s="13" t="s">
        <v>129</v>
      </c>
    </row>
    <row r="176" spans="2:8" x14ac:dyDescent="0.2">
      <c r="B176" s="404" t="str">
        <f t="shared" ca="1" si="2"/>
        <v>Kernstadt-
indikator</v>
      </c>
      <c r="C176" s="407" t="s">
        <v>129</v>
      </c>
      <c r="D176" s="13" t="s">
        <v>371</v>
      </c>
      <c r="E176" s="13" t="s">
        <v>409</v>
      </c>
      <c r="F176" s="13" t="s">
        <v>517</v>
      </c>
      <c r="G176" s="13" t="s">
        <v>518</v>
      </c>
      <c r="H176" s="13" t="s">
        <v>129</v>
      </c>
    </row>
    <row r="177" spans="2:8" x14ac:dyDescent="0.2">
      <c r="B177" s="404" t="str">
        <f t="shared" ca="1" si="2"/>
        <v>Masszahl
Lasten</v>
      </c>
      <c r="C177" s="407" t="s">
        <v>129</v>
      </c>
      <c r="D177" s="13" t="s">
        <v>62</v>
      </c>
      <c r="E177" s="13" t="s">
        <v>403</v>
      </c>
      <c r="F177" s="13" t="s">
        <v>430</v>
      </c>
      <c r="G177" s="13" t="s">
        <v>468</v>
      </c>
      <c r="H177" s="13" t="s">
        <v>129</v>
      </c>
    </row>
    <row r="178" spans="2:8" x14ac:dyDescent="0.2">
      <c r="B178" s="404" t="str">
        <f t="shared" ca="1" si="2"/>
        <v>Massgebende
Sonderlasten</v>
      </c>
      <c r="C178" s="407" t="s">
        <v>129</v>
      </c>
      <c r="D178" s="13" t="s">
        <v>361</v>
      </c>
      <c r="E178" s="13" t="s">
        <v>404</v>
      </c>
      <c r="F178" s="13" t="s">
        <v>431</v>
      </c>
      <c r="G178" s="13" t="s">
        <v>444</v>
      </c>
      <c r="H178" s="13" t="s">
        <v>129</v>
      </c>
    </row>
    <row r="179" spans="2:8" x14ac:dyDescent="0.2">
      <c r="B179" s="404" t="str">
        <f t="shared" ca="1" si="2"/>
        <v>Auszahlung
SLA F</v>
      </c>
      <c r="C179" s="407" t="s">
        <v>129</v>
      </c>
      <c r="D179" s="13" t="s">
        <v>103</v>
      </c>
      <c r="E179" s="13" t="s">
        <v>410</v>
      </c>
      <c r="F179" s="13" t="s">
        <v>372</v>
      </c>
      <c r="G179" s="13" t="s">
        <v>373</v>
      </c>
      <c r="H179" s="13" t="s">
        <v>129</v>
      </c>
    </row>
    <row r="180" spans="2:8" x14ac:dyDescent="0.2">
      <c r="B180" s="404" t="str">
        <f t="shared" ca="1" si="2"/>
        <v>D * (E - E[MW])</v>
      </c>
      <c r="C180" s="407" t="s">
        <v>129</v>
      </c>
      <c r="D180" s="13" t="s">
        <v>565</v>
      </c>
      <c r="E180" s="13" t="s">
        <v>566</v>
      </c>
      <c r="F180" s="13" t="s">
        <v>567</v>
      </c>
      <c r="G180" s="13" t="s">
        <v>568</v>
      </c>
      <c r="H180" s="13" t="s">
        <v>129</v>
      </c>
    </row>
    <row r="181" spans="2:8" x14ac:dyDescent="0.2">
      <c r="B181" s="404" t="str">
        <f t="shared" ca="1" si="2"/>
        <v>F / F[Schweiz] * Dot</v>
      </c>
      <c r="C181" s="407" t="s">
        <v>129</v>
      </c>
      <c r="D181" s="13" t="s">
        <v>569</v>
      </c>
      <c r="E181" s="13" t="s">
        <v>570</v>
      </c>
      <c r="F181" s="13" t="s">
        <v>571</v>
      </c>
      <c r="G181" s="13" t="s">
        <v>572</v>
      </c>
      <c r="H181" s="13" t="s">
        <v>129</v>
      </c>
    </row>
    <row r="182" spans="2:8" x14ac:dyDescent="0.2">
      <c r="B182" s="404" t="str">
        <f t="shared" ca="1" si="2"/>
        <v>Minimum (Min)</v>
      </c>
      <c r="C182" s="407" t="s">
        <v>129</v>
      </c>
      <c r="D182" s="13" t="s">
        <v>522</v>
      </c>
      <c r="E182" s="13" t="s">
        <v>523</v>
      </c>
      <c r="F182" s="13" t="s">
        <v>524</v>
      </c>
      <c r="G182" s="13" t="s">
        <v>522</v>
      </c>
      <c r="H182" s="13" t="s">
        <v>129</v>
      </c>
    </row>
    <row r="183" spans="2:8" x14ac:dyDescent="0.2">
      <c r="B183" s="405" t="str">
        <f t="shared" ca="1" si="2"/>
        <v>Mittelwert (MW)</v>
      </c>
      <c r="C183" s="407" t="s">
        <v>129</v>
      </c>
      <c r="D183" s="13" t="s">
        <v>61</v>
      </c>
      <c r="E183" s="13" t="s">
        <v>266</v>
      </c>
      <c r="F183" s="13" t="s">
        <v>350</v>
      </c>
      <c r="G183" s="13" t="s">
        <v>227</v>
      </c>
      <c r="H183" s="13" t="s">
        <v>129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36"/>
  <sheetViews>
    <sheetView showGridLines="0" zoomScaleNormal="100" workbookViewId="0">
      <selection activeCell="A50" sqref="A50"/>
    </sheetView>
  </sheetViews>
  <sheetFormatPr baseColWidth="10" defaultRowHeight="12.75" x14ac:dyDescent="0.2"/>
  <cols>
    <col min="1" max="1" width="3.5703125" customWidth="1"/>
    <col min="2" max="2" width="17.42578125" customWidth="1"/>
    <col min="3" max="6" width="16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426" t="str">
        <f ca="1">DFIE!$B$65</f>
        <v>Zahlungen im</v>
      </c>
      <c r="C2" s="426"/>
      <c r="D2" s="426"/>
      <c r="E2" s="426"/>
      <c r="F2" s="426"/>
    </row>
    <row r="3" spans="2:6" ht="27.75" customHeight="1" x14ac:dyDescent="0.2">
      <c r="B3" s="427" t="str">
        <f ca="1">DFIE!$B$66</f>
        <v>Lastenausgleich 2026</v>
      </c>
      <c r="C3" s="427"/>
      <c r="D3" s="427"/>
      <c r="E3" s="427"/>
      <c r="F3" s="427"/>
    </row>
    <row r="4" spans="2:6" ht="16.5" customHeight="1" x14ac:dyDescent="0.2"/>
    <row r="5" spans="2:6" ht="16.5" customHeight="1" x14ac:dyDescent="0.2"/>
    <row r="6" spans="2:6" x14ac:dyDescent="0.2">
      <c r="B6" s="15" t="str">
        <f ca="1">DFIE!$B$67</f>
        <v>Auszahlungen in CHF</v>
      </c>
    </row>
    <row r="7" spans="2:6" ht="49.5" customHeight="1" x14ac:dyDescent="0.2">
      <c r="B7" s="30"/>
      <c r="C7" s="32" t="str">
        <f ca="1">DFIE!$B$68</f>
        <v>Geografisch-
topografischer
Lastenausgleich</v>
      </c>
      <c r="D7" s="429" t="str">
        <f ca="1">DFIE!$B$70</f>
        <v>Soziodemografischer
Lastenausgleich</v>
      </c>
      <c r="E7" s="430" t="str">
        <f ca="1">DFIE!$B$71</f>
        <v>SLA A-C</v>
      </c>
      <c r="F7" s="431" t="str">
        <f ca="1">DFIE!$B$61</f>
        <v>Total</v>
      </c>
    </row>
    <row r="8" spans="2:6" ht="21" customHeight="1" x14ac:dyDescent="0.2">
      <c r="B8" s="31"/>
      <c r="C8" s="33" t="str">
        <f ca="1">DFIE!$B$69</f>
        <v>GLA</v>
      </c>
      <c r="D8" s="34" t="str">
        <f ca="1">DFIE!$B$71</f>
        <v>SLA A-C</v>
      </c>
      <c r="E8" s="33" t="str">
        <f ca="1">DFIE!$B$72</f>
        <v>SLA F</v>
      </c>
      <c r="F8" s="432"/>
    </row>
    <row r="9" spans="2:6" x14ac:dyDescent="0.2">
      <c r="B9" s="35" t="str">
        <f ca="1">DFIE!$B$22</f>
        <v>Zürich</v>
      </c>
      <c r="C9" s="36">
        <f>'GLA-2'!G9</f>
        <v>0</v>
      </c>
      <c r="D9" s="37">
        <f>'SLA.AC-2'!N9</f>
        <v>21323405.548554696</v>
      </c>
      <c r="E9" s="36">
        <f ca="1">'SLA.F-2'!G9</f>
        <v>99183317.837681144</v>
      </c>
      <c r="F9" s="38">
        <f ca="1">SUM(C9:E9)</f>
        <v>120506723.38623583</v>
      </c>
    </row>
    <row r="10" spans="2:6" x14ac:dyDescent="0.2">
      <c r="B10" s="26" t="str">
        <f ca="1">DFIE!$B$23</f>
        <v>Bern</v>
      </c>
      <c r="C10" s="19">
        <f>'GLA-2'!G10</f>
        <v>30645733.947422564</v>
      </c>
      <c r="D10" s="20">
        <f>'SLA.AC-2'!N10</f>
        <v>0</v>
      </c>
      <c r="E10" s="19">
        <f ca="1">'SLA.F-2'!G10</f>
        <v>0</v>
      </c>
      <c r="F10" s="21">
        <f t="shared" ref="F10:F34" ca="1" si="0">SUM(C10:E10)</f>
        <v>30645733.947422564</v>
      </c>
    </row>
    <row r="11" spans="2:6" x14ac:dyDescent="0.2">
      <c r="B11" s="25" t="str">
        <f ca="1">DFIE!$B$24</f>
        <v>Luzern</v>
      </c>
      <c r="C11" s="16">
        <f>'GLA-2'!G11</f>
        <v>5708997.9838056387</v>
      </c>
      <c r="D11" s="17">
        <f>'SLA.AC-2'!N11</f>
        <v>0</v>
      </c>
      <c r="E11" s="16">
        <f ca="1">'SLA.F-2'!G11</f>
        <v>0</v>
      </c>
      <c r="F11" s="18">
        <f t="shared" ca="1" si="0"/>
        <v>5708997.9838056387</v>
      </c>
    </row>
    <row r="12" spans="2:6" x14ac:dyDescent="0.2">
      <c r="B12" s="26" t="str">
        <f ca="1">DFIE!$B$25</f>
        <v>Uri</v>
      </c>
      <c r="C12" s="19">
        <f>'GLA-2'!G12</f>
        <v>12363771.050643481</v>
      </c>
      <c r="D12" s="20">
        <f>'SLA.AC-2'!N12</f>
        <v>0</v>
      </c>
      <c r="E12" s="19">
        <f ca="1">'SLA.F-2'!G12</f>
        <v>0</v>
      </c>
      <c r="F12" s="21">
        <f t="shared" ca="1" si="0"/>
        <v>12363771.050643481</v>
      </c>
    </row>
    <row r="13" spans="2:6" x14ac:dyDescent="0.2">
      <c r="B13" s="25" t="str">
        <f ca="1">DFIE!$B$26</f>
        <v>Schwyz</v>
      </c>
      <c r="C13" s="16">
        <f>'GLA-2'!G13</f>
        <v>7249441.7072781567</v>
      </c>
      <c r="D13" s="17">
        <f>'SLA.AC-2'!N13</f>
        <v>0</v>
      </c>
      <c r="E13" s="16">
        <f ca="1">'SLA.F-2'!G13</f>
        <v>0</v>
      </c>
      <c r="F13" s="18">
        <f t="shared" ca="1" si="0"/>
        <v>7249441.7072781567</v>
      </c>
    </row>
    <row r="14" spans="2:6" x14ac:dyDescent="0.2">
      <c r="B14" s="26" t="str">
        <f ca="1">DFIE!$B$27</f>
        <v>Obwalden</v>
      </c>
      <c r="C14" s="19">
        <f>'GLA-2'!G14</f>
        <v>6529334.1477667214</v>
      </c>
      <c r="D14" s="20">
        <f>'SLA.AC-2'!N14</f>
        <v>0</v>
      </c>
      <c r="E14" s="19">
        <f ca="1">'SLA.F-2'!G14</f>
        <v>0</v>
      </c>
      <c r="F14" s="21">
        <f t="shared" ca="1" si="0"/>
        <v>6529334.1477667214</v>
      </c>
    </row>
    <row r="15" spans="2:6" x14ac:dyDescent="0.2">
      <c r="B15" s="25" t="str">
        <f ca="1">DFIE!$B$28</f>
        <v>Nidwalden</v>
      </c>
      <c r="C15" s="16">
        <f>'GLA-2'!G15</f>
        <v>1526617.8828052334</v>
      </c>
      <c r="D15" s="17">
        <f>'SLA.AC-2'!N15</f>
        <v>0</v>
      </c>
      <c r="E15" s="16">
        <f ca="1">'SLA.F-2'!G15</f>
        <v>0</v>
      </c>
      <c r="F15" s="18">
        <f t="shared" ca="1" si="0"/>
        <v>1526617.8828052334</v>
      </c>
    </row>
    <row r="16" spans="2:6" x14ac:dyDescent="0.2">
      <c r="B16" s="26" t="str">
        <f ca="1">DFIE!$B$29</f>
        <v>Glarus</v>
      </c>
      <c r="C16" s="19">
        <f>'GLA-2'!G16</f>
        <v>5705566.8971117781</v>
      </c>
      <c r="D16" s="20">
        <f>'SLA.AC-2'!N16</f>
        <v>0</v>
      </c>
      <c r="E16" s="19">
        <f ca="1">'SLA.F-2'!G16</f>
        <v>0</v>
      </c>
      <c r="F16" s="21">
        <f t="shared" ca="1" si="0"/>
        <v>5705566.8971117781</v>
      </c>
    </row>
    <row r="17" spans="2:6" x14ac:dyDescent="0.2">
      <c r="B17" s="25" t="str">
        <f ca="1">DFIE!$B$30</f>
        <v>Zug</v>
      </c>
      <c r="C17" s="16">
        <f>'GLA-2'!G17</f>
        <v>0</v>
      </c>
      <c r="D17" s="17">
        <f>'SLA.AC-2'!N17</f>
        <v>2120720.5142403105</v>
      </c>
      <c r="E17" s="16">
        <f ca="1">'SLA.F-2'!G17</f>
        <v>10040.902290893837</v>
      </c>
      <c r="F17" s="18">
        <f t="shared" ca="1" si="0"/>
        <v>2130761.4165312042</v>
      </c>
    </row>
    <row r="18" spans="2:6" x14ac:dyDescent="0.2">
      <c r="B18" s="26" t="str">
        <f ca="1">DFIE!$B$31</f>
        <v>Freiburg</v>
      </c>
      <c r="C18" s="19">
        <f>'GLA-2'!G18</f>
        <v>9643444.8715033699</v>
      </c>
      <c r="D18" s="20">
        <f>'SLA.AC-2'!N18</f>
        <v>0</v>
      </c>
      <c r="E18" s="19">
        <f ca="1">'SLA.F-2'!G18</f>
        <v>0</v>
      </c>
      <c r="F18" s="21">
        <f t="shared" ca="1" si="0"/>
        <v>9643444.8715033699</v>
      </c>
    </row>
    <row r="19" spans="2:6" x14ac:dyDescent="0.2">
      <c r="B19" s="25" t="str">
        <f ca="1">DFIE!$B$32</f>
        <v>Solothurn</v>
      </c>
      <c r="C19" s="16">
        <f>'GLA-2'!G19</f>
        <v>0</v>
      </c>
      <c r="D19" s="17">
        <f>'SLA.AC-2'!N19</f>
        <v>13382186.275995918</v>
      </c>
      <c r="E19" s="16">
        <f ca="1">'SLA.F-2'!G19</f>
        <v>0</v>
      </c>
      <c r="F19" s="18">
        <f t="shared" ca="1" si="0"/>
        <v>13382186.275995918</v>
      </c>
    </row>
    <row r="20" spans="2:6" x14ac:dyDescent="0.2">
      <c r="B20" s="26" t="str">
        <f ca="1">DFIE!$B$33</f>
        <v>Basel-Stadt</v>
      </c>
      <c r="C20" s="19">
        <f>'GLA-2'!G20</f>
        <v>0</v>
      </c>
      <c r="D20" s="20">
        <f>'SLA.AC-2'!N20</f>
        <v>41863868.630501978</v>
      </c>
      <c r="E20" s="19">
        <f ca="1">'SLA.F-2'!G20</f>
        <v>24562715.562878933</v>
      </c>
      <c r="F20" s="21">
        <f t="shared" ca="1" si="0"/>
        <v>66426584.193380907</v>
      </c>
    </row>
    <row r="21" spans="2:6" x14ac:dyDescent="0.2">
      <c r="B21" s="25" t="str">
        <f ca="1">DFIE!$B$34</f>
        <v>Basel-Landschaft</v>
      </c>
      <c r="C21" s="16">
        <f>'GLA-2'!G21</f>
        <v>0</v>
      </c>
      <c r="D21" s="17">
        <f>'SLA.AC-2'!N21</f>
        <v>0</v>
      </c>
      <c r="E21" s="16">
        <f ca="1">'SLA.F-2'!G21</f>
        <v>0</v>
      </c>
      <c r="F21" s="18">
        <f t="shared" ca="1" si="0"/>
        <v>0</v>
      </c>
    </row>
    <row r="22" spans="2:6" x14ac:dyDescent="0.2">
      <c r="B22" s="26" t="str">
        <f ca="1">DFIE!$B$35</f>
        <v>Schaffhausen</v>
      </c>
      <c r="C22" s="19">
        <f>'GLA-2'!G22</f>
        <v>0</v>
      </c>
      <c r="D22" s="20">
        <f>'SLA.AC-2'!N22</f>
        <v>987540.89719256386</v>
      </c>
      <c r="E22" s="19">
        <f ca="1">'SLA.F-2'!G22</f>
        <v>0</v>
      </c>
      <c r="F22" s="21">
        <f t="shared" ca="1" si="0"/>
        <v>987540.89719256386</v>
      </c>
    </row>
    <row r="23" spans="2:6" x14ac:dyDescent="0.2">
      <c r="B23" s="25" t="str">
        <f ca="1">DFIE!$B$36</f>
        <v>Appenzell A.Rh.</v>
      </c>
      <c r="C23" s="16">
        <f>'GLA-2'!G23</f>
        <v>21931582.214923806</v>
      </c>
      <c r="D23" s="17">
        <f>'SLA.AC-2'!N23</f>
        <v>0</v>
      </c>
      <c r="E23" s="16">
        <f ca="1">'SLA.F-2'!G23</f>
        <v>0</v>
      </c>
      <c r="F23" s="18">
        <f t="shared" ca="1" si="0"/>
        <v>21931582.214923806</v>
      </c>
    </row>
    <row r="24" spans="2:6" x14ac:dyDescent="0.2">
      <c r="B24" s="26" t="str">
        <f ca="1">DFIE!$B$37</f>
        <v>Appenzell I.Rh.</v>
      </c>
      <c r="C24" s="19">
        <f>'GLA-2'!G24</f>
        <v>9116166.9982158747</v>
      </c>
      <c r="D24" s="20">
        <f>'SLA.AC-2'!N24</f>
        <v>0</v>
      </c>
      <c r="E24" s="19">
        <f ca="1">'SLA.F-2'!G24</f>
        <v>0</v>
      </c>
      <c r="F24" s="21">
        <f t="shared" ca="1" si="0"/>
        <v>9116166.9982158747</v>
      </c>
    </row>
    <row r="25" spans="2:6" x14ac:dyDescent="0.2">
      <c r="B25" s="25" t="str">
        <f ca="1">DFIE!$B$38</f>
        <v>St. Gallen</v>
      </c>
      <c r="C25" s="16">
        <f>'GLA-2'!G25</f>
        <v>2162740.5741591589</v>
      </c>
      <c r="D25" s="17">
        <f>'SLA.AC-2'!N25</f>
        <v>0</v>
      </c>
      <c r="E25" s="16">
        <f ca="1">'SLA.F-2'!G25</f>
        <v>0</v>
      </c>
      <c r="F25" s="18">
        <f t="shared" ca="1" si="0"/>
        <v>2162740.5741591589</v>
      </c>
    </row>
    <row r="26" spans="2:6" x14ac:dyDescent="0.2">
      <c r="B26" s="26" t="str">
        <f ca="1">DFIE!$B$39</f>
        <v>Graubünden</v>
      </c>
      <c r="C26" s="19">
        <f>'GLA-2'!G26</f>
        <v>145520253.71811423</v>
      </c>
      <c r="D26" s="20">
        <f>'SLA.AC-2'!N26</f>
        <v>0</v>
      </c>
      <c r="E26" s="19">
        <f ca="1">'SLA.F-2'!G26</f>
        <v>0</v>
      </c>
      <c r="F26" s="21">
        <f t="shared" ca="1" si="0"/>
        <v>145520253.71811423</v>
      </c>
    </row>
    <row r="27" spans="2:6" x14ac:dyDescent="0.2">
      <c r="B27" s="25" t="str">
        <f ca="1">DFIE!$B$40</f>
        <v>Aargau</v>
      </c>
      <c r="C27" s="16">
        <f>'GLA-2'!G27</f>
        <v>0</v>
      </c>
      <c r="D27" s="17">
        <f>'SLA.AC-2'!N27</f>
        <v>0</v>
      </c>
      <c r="E27" s="16">
        <f ca="1">'SLA.F-2'!G27</f>
        <v>0</v>
      </c>
      <c r="F27" s="18">
        <f t="shared" ca="1" si="0"/>
        <v>0</v>
      </c>
    </row>
    <row r="28" spans="2:6" x14ac:dyDescent="0.2">
      <c r="B28" s="26" t="str">
        <f ca="1">DFIE!$B$41</f>
        <v>Thurgau</v>
      </c>
      <c r="C28" s="19">
        <f>'GLA-2'!G28</f>
        <v>3222398.7418438909</v>
      </c>
      <c r="D28" s="20">
        <f>'SLA.AC-2'!N28</f>
        <v>0</v>
      </c>
      <c r="E28" s="19">
        <f ca="1">'SLA.F-2'!G28</f>
        <v>0</v>
      </c>
      <c r="F28" s="21">
        <f t="shared" ca="1" si="0"/>
        <v>3222398.7418438909</v>
      </c>
    </row>
    <row r="29" spans="2:6" x14ac:dyDescent="0.2">
      <c r="B29" s="25" t="str">
        <f ca="1">DFIE!$B$42</f>
        <v>Tessin</v>
      </c>
      <c r="C29" s="16">
        <f>'GLA-2'!G29</f>
        <v>15741333.975901043</v>
      </c>
      <c r="D29" s="17">
        <f>'SLA.AC-2'!N29</f>
        <v>5530932.5750081502</v>
      </c>
      <c r="E29" s="16">
        <f ca="1">'SLA.F-2'!G29</f>
        <v>0</v>
      </c>
      <c r="F29" s="18">
        <f t="shared" ca="1" si="0"/>
        <v>21272266.550909191</v>
      </c>
    </row>
    <row r="30" spans="2:6" x14ac:dyDescent="0.2">
      <c r="B30" s="26" t="str">
        <f ca="1">DFIE!$B$43</f>
        <v>Waadt</v>
      </c>
      <c r="C30" s="19">
        <f>'GLA-2'!G30</f>
        <v>160429.72535847971</v>
      </c>
      <c r="D30" s="20">
        <f>'SLA.AC-2'!N30</f>
        <v>118187111.68595162</v>
      </c>
      <c r="E30" s="19">
        <f ca="1">'SLA.F-2'!G30</f>
        <v>5336806.5379865775</v>
      </c>
      <c r="F30" s="21">
        <f t="shared" ca="1" si="0"/>
        <v>123684347.94929668</v>
      </c>
    </row>
    <row r="31" spans="2:6" x14ac:dyDescent="0.2">
      <c r="B31" s="25" t="str">
        <f ca="1">DFIE!$B$44</f>
        <v>Wallis</v>
      </c>
      <c r="C31" s="16">
        <f>'GLA-2'!G31</f>
        <v>79462289.913170293</v>
      </c>
      <c r="D31" s="17">
        <f>'SLA.AC-2'!N31</f>
        <v>12505349.525791537</v>
      </c>
      <c r="E31" s="16">
        <f ca="1">'SLA.F-2'!G31</f>
        <v>0</v>
      </c>
      <c r="F31" s="18">
        <f t="shared" ca="1" si="0"/>
        <v>91967639.438961834</v>
      </c>
    </row>
    <row r="32" spans="2:6" x14ac:dyDescent="0.2">
      <c r="B32" s="26" t="str">
        <f ca="1">DFIE!$B$45</f>
        <v>Neuenburg</v>
      </c>
      <c r="C32" s="19">
        <f>'GLA-2'!G32</f>
        <v>23814282.333973281</v>
      </c>
      <c r="D32" s="20">
        <f>'SLA.AC-2'!N32</f>
        <v>12884442.898281794</v>
      </c>
      <c r="E32" s="19">
        <f ca="1">'SLA.F-2'!G32</f>
        <v>0</v>
      </c>
      <c r="F32" s="21">
        <f t="shared" ca="1" si="0"/>
        <v>36698725.232255071</v>
      </c>
    </row>
    <row r="33" spans="2:6" x14ac:dyDescent="0.2">
      <c r="B33" s="25" t="str">
        <f ca="1">DFIE!$B$46</f>
        <v>Genf</v>
      </c>
      <c r="C33" s="16">
        <f>'GLA-2'!G33</f>
        <v>0</v>
      </c>
      <c r="D33" s="17">
        <f>'SLA.AC-2'!N33</f>
        <v>121481410.74833287</v>
      </c>
      <c r="E33" s="16">
        <f ca="1">'SLA.F-2'!G33</f>
        <v>46040603.809087925</v>
      </c>
      <c r="F33" s="18">
        <f t="shared" ca="1" si="0"/>
        <v>167522014.55742079</v>
      </c>
    </row>
    <row r="34" spans="2:6" x14ac:dyDescent="0.2">
      <c r="B34" s="26" t="str">
        <f ca="1">DFIE!$B$47</f>
        <v>Jura</v>
      </c>
      <c r="C34" s="27">
        <f>'GLA-2'!G34</f>
        <v>4896067.2657800373</v>
      </c>
      <c r="D34" s="28">
        <f>'SLA.AC-2'!N34</f>
        <v>0</v>
      </c>
      <c r="E34" s="27">
        <f ca="1">'SLA.F-2'!G34</f>
        <v>0</v>
      </c>
      <c r="F34" s="29">
        <f t="shared" ca="1" si="0"/>
        <v>4896067.2657800373</v>
      </c>
    </row>
    <row r="35" spans="2:6" x14ac:dyDescent="0.2">
      <c r="B35" s="14" t="str">
        <f ca="1">DFIE!$B$48</f>
        <v>Schweiz</v>
      </c>
      <c r="C35" s="22">
        <f>SUM(C9:C34)</f>
        <v>385400453.94977701</v>
      </c>
      <c r="D35" s="23">
        <f>SUM(D9:D34)</f>
        <v>350266969.29985142</v>
      </c>
      <c r="E35" s="22">
        <f t="shared" ref="E35:F35" ca="1" si="1">SUM(E9:E34)</f>
        <v>175133484.64992547</v>
      </c>
      <c r="F35" s="24">
        <f t="shared" ca="1" si="1"/>
        <v>910800907.89955389</v>
      </c>
    </row>
    <row r="36" spans="2:6" ht="89.25" customHeight="1" x14ac:dyDescent="0.2">
      <c r="B36" s="428" t="str">
        <f ca="1">DFIE!$B$73</f>
        <v>Die Berechnung des Lastenausgleichs wird im Technischen Bericht detailliert beschrieben:
www.efv.admin.ch → Themen  → Finanzausgleich  → Dokumentation</v>
      </c>
      <c r="C36" s="428"/>
      <c r="D36" s="428"/>
      <c r="E36" s="428"/>
      <c r="F36" s="428"/>
    </row>
  </sheetData>
  <mergeCells count="5">
    <mergeCell ref="B2:F2"/>
    <mergeCell ref="B3:F3"/>
    <mergeCell ref="B36:F36"/>
    <mergeCell ref="D7:E7"/>
    <mergeCell ref="F7:F8"/>
  </mergeCells>
  <pageMargins left="0.78740157480314965" right="0.78740157480314965" top="0.9055118110236221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showGridLines="0" zoomScaleNormal="100" workbookViewId="0">
      <selection activeCell="A50" sqref="A50"/>
    </sheetView>
  </sheetViews>
  <sheetFormatPr baseColWidth="10" defaultRowHeight="12.75" x14ac:dyDescent="0.2"/>
  <cols>
    <col min="1" max="1" width="1.42578125" customWidth="1"/>
    <col min="2" max="2" width="30.28515625" customWidth="1"/>
    <col min="3" max="3" width="8" customWidth="1"/>
    <col min="4" max="7" width="12" customWidth="1"/>
    <col min="8" max="9" width="14.5703125" customWidth="1"/>
    <col min="10" max="10" width="20.5703125" customWidth="1"/>
  </cols>
  <sheetData>
    <row r="1" spans="1:10" ht="22.5" customHeight="1" x14ac:dyDescent="0.25">
      <c r="B1" s="41" t="str">
        <f ca="1">DFIE!$B$74</f>
        <v>Berechnung der Dotationen im Lastenausgleich 2026</v>
      </c>
      <c r="C1" s="41"/>
      <c r="D1" s="41"/>
      <c r="E1" s="41"/>
      <c r="F1" s="41"/>
      <c r="G1" s="41"/>
      <c r="H1" s="41"/>
      <c r="I1" s="41"/>
      <c r="J1" s="41"/>
    </row>
    <row r="2" spans="1:10" ht="0.75" customHeight="1" x14ac:dyDescent="0.2"/>
    <row r="3" spans="1:10" ht="0.75" customHeight="1" x14ac:dyDescent="0.2"/>
    <row r="4" spans="1:10" ht="0.75" customHeight="1" x14ac:dyDescent="0.2"/>
    <row r="5" spans="1:10" ht="0.75" customHeight="1" x14ac:dyDescent="0.2"/>
    <row r="6" spans="1:10" ht="0.75" customHeight="1" x14ac:dyDescent="0.2"/>
    <row r="7" spans="1:10" ht="18.75" customHeight="1" x14ac:dyDescent="0.3">
      <c r="A7" s="50"/>
      <c r="B7" s="15" t="str">
        <f ca="1">DFIE!$B$75</f>
        <v>in CHF</v>
      </c>
      <c r="J7" s="40"/>
    </row>
    <row r="8" spans="1:10" ht="43.15" customHeight="1" x14ac:dyDescent="0.2">
      <c r="B8" s="87"/>
      <c r="C8" s="63"/>
      <c r="D8" s="433" t="str">
        <f ca="1">DFIE!$B$76</f>
        <v>Geografisch-topografischer
Lastenausgleich (GLA)</v>
      </c>
      <c r="E8" s="435"/>
      <c r="F8" s="435"/>
      <c r="G8" s="434"/>
      <c r="H8" s="433" t="str">
        <f ca="1">DFIE!$B$77</f>
        <v>Soziodemografischer
Lastenausgleich (SLA)</v>
      </c>
      <c r="I8" s="434"/>
      <c r="J8" s="88" t="str">
        <f ca="1">DFIE!$B$78</f>
        <v>Lastenausgleich
Total</v>
      </c>
    </row>
    <row r="9" spans="1:10" ht="15" customHeight="1" x14ac:dyDescent="0.2">
      <c r="B9" s="64" t="str">
        <f ca="1">DFIE!$B$79</f>
        <v>Ordentliche Dotation 2025</v>
      </c>
      <c r="C9" s="47"/>
      <c r="D9" s="49"/>
      <c r="E9" s="48"/>
      <c r="F9" s="48"/>
      <c r="G9" s="54">
        <v>385400453.94977701</v>
      </c>
      <c r="H9" s="49"/>
      <c r="I9" s="54">
        <v>385400453.94977701</v>
      </c>
      <c r="J9" s="79">
        <f>G9+I9</f>
        <v>770800907.89955401</v>
      </c>
    </row>
    <row r="10" spans="1:10" ht="12.75" customHeight="1" x14ac:dyDescent="0.25">
      <c r="B10" s="25" t="str">
        <f ca="1">DFIE!$B$80</f>
        <v>+ Teuerung (LIK 04/2025)</v>
      </c>
      <c r="C10" s="61">
        <v>0</v>
      </c>
      <c r="D10" s="72">
        <v>45748</v>
      </c>
      <c r="E10" s="43"/>
      <c r="F10" s="43"/>
      <c r="G10" s="55">
        <f>G9*$C$10</f>
        <v>0</v>
      </c>
      <c r="H10" s="45"/>
      <c r="I10" s="58">
        <f>I9*$C$10</f>
        <v>0</v>
      </c>
      <c r="J10" s="80">
        <f>G10+I10</f>
        <v>0</v>
      </c>
    </row>
    <row r="11" spans="1:10" ht="15" customHeight="1" x14ac:dyDescent="0.2">
      <c r="B11" s="42" t="str">
        <f ca="1">DFIE!$B$81</f>
        <v>+ Anpassung Dotation</v>
      </c>
      <c r="C11" s="46"/>
      <c r="D11" s="65"/>
      <c r="E11" s="44"/>
      <c r="F11" s="44"/>
      <c r="G11" s="56">
        <v>0</v>
      </c>
      <c r="H11" s="65"/>
      <c r="I11" s="56">
        <v>0</v>
      </c>
      <c r="J11" s="81">
        <f>G11+I11</f>
        <v>0</v>
      </c>
    </row>
    <row r="12" spans="1:10" ht="15" customHeight="1" x14ac:dyDescent="0.2">
      <c r="B12" s="62" t="str">
        <f ca="1">DFIE!$B$82</f>
        <v>Ordentliche Dotation 2026</v>
      </c>
      <c r="C12" s="76"/>
      <c r="D12" s="66"/>
      <c r="E12" s="71"/>
      <c r="F12" s="71"/>
      <c r="G12" s="57">
        <f>SUM(G9:G11)</f>
        <v>385400453.94977701</v>
      </c>
      <c r="H12" s="66"/>
      <c r="I12" s="57">
        <f>SUM(I9:I11)</f>
        <v>385400453.94977701</v>
      </c>
      <c r="J12" s="82">
        <f>SUM(J9:J11)</f>
        <v>770800907.89955401</v>
      </c>
    </row>
    <row r="13" spans="1:10" ht="15" customHeight="1" x14ac:dyDescent="0.2">
      <c r="B13" s="42" t="str">
        <f ca="1">DFIE!$B$83</f>
        <v>Erhöhung gemäss Art. 9 Abs. 2bis FiLaG</v>
      </c>
      <c r="C13" s="46"/>
      <c r="D13" s="66"/>
      <c r="E13" s="73"/>
      <c r="F13" s="73"/>
      <c r="G13" s="74">
        <v>0</v>
      </c>
      <c r="H13" s="66"/>
      <c r="I13" s="74">
        <v>140000000</v>
      </c>
      <c r="J13" s="83">
        <f>G13+I13</f>
        <v>140000000</v>
      </c>
    </row>
    <row r="14" spans="1:10" ht="15" customHeight="1" x14ac:dyDescent="0.2">
      <c r="B14" s="62" t="str">
        <f ca="1">DFIE!$B$84</f>
        <v>Dotation 2026</v>
      </c>
      <c r="C14" s="76"/>
      <c r="D14" s="66"/>
      <c r="E14" s="71"/>
      <c r="F14" s="71"/>
      <c r="G14" s="57">
        <f>SUM(G12:G13)</f>
        <v>385400453.94977701</v>
      </c>
      <c r="H14" s="66"/>
      <c r="I14" s="57">
        <f>SUM(I12:I13)</f>
        <v>525400453.94977701</v>
      </c>
      <c r="J14" s="82">
        <f>SUM(J12:J13)</f>
        <v>910800907.89955401</v>
      </c>
    </row>
    <row r="15" spans="1:10" ht="15" customHeight="1" x14ac:dyDescent="0.2">
      <c r="B15" s="39"/>
      <c r="C15" s="39"/>
      <c r="D15" s="39"/>
      <c r="E15" s="39"/>
      <c r="F15" s="39"/>
      <c r="G15" s="39"/>
    </row>
    <row r="16" spans="1:10" ht="15" customHeight="1" x14ac:dyDescent="0.2">
      <c r="B16" s="64" t="str">
        <f ca="1">DFIE!$B$91</f>
        <v>Teilausgleiche</v>
      </c>
      <c r="C16" s="70"/>
      <c r="D16" s="67" t="str">
        <f ca="1">DFIE!$B$85</f>
        <v>GLA 1</v>
      </c>
      <c r="E16" s="68" t="str">
        <f ca="1">DFIE!$B$86</f>
        <v>GLA 2</v>
      </c>
      <c r="F16" s="68" t="str">
        <f ca="1">DFIE!$B$87</f>
        <v>GLA 3</v>
      </c>
      <c r="G16" s="69" t="str">
        <f ca="1">DFIE!$B$88</f>
        <v>GLA 4</v>
      </c>
      <c r="H16" s="67" t="str">
        <f ca="1">DFIE!$B$89</f>
        <v>SLA A-C</v>
      </c>
      <c r="I16" s="69" t="str">
        <f ca="1">DFIE!$B$90</f>
        <v>SLA F</v>
      </c>
      <c r="J16" s="84"/>
    </row>
    <row r="17" spans="2:10" ht="15" customHeight="1" x14ac:dyDescent="0.2">
      <c r="B17" s="75" t="str">
        <f ca="1">DFIE!$B$92</f>
        <v>Anteil</v>
      </c>
      <c r="C17" s="77"/>
      <c r="D17" s="51">
        <v>0.33333333333333298</v>
      </c>
      <c r="E17" s="52">
        <v>0.33333333333333298</v>
      </c>
      <c r="F17" s="52">
        <v>0.16666666666666699</v>
      </c>
      <c r="G17" s="53">
        <v>0.16666666666666699</v>
      </c>
      <c r="H17" s="51">
        <v>0.66666666666666696</v>
      </c>
      <c r="I17" s="53">
        <v>0.33333333333333298</v>
      </c>
      <c r="J17" s="85"/>
    </row>
    <row r="18" spans="2:10" ht="15" customHeight="1" x14ac:dyDescent="0.2">
      <c r="B18" s="14" t="str">
        <f ca="1">DFIE!$B$84</f>
        <v>Dotation 2026</v>
      </c>
      <c r="C18" s="78"/>
      <c r="D18" s="59">
        <f>$G$14*D17</f>
        <v>128466817.98325887</v>
      </c>
      <c r="E18" s="60">
        <f t="shared" ref="E18:G18" si="0">$G$14*E17</f>
        <v>128466817.98325887</v>
      </c>
      <c r="F18" s="60">
        <f t="shared" si="0"/>
        <v>64233408.991629623</v>
      </c>
      <c r="G18" s="57">
        <f t="shared" si="0"/>
        <v>64233408.991629623</v>
      </c>
      <c r="H18" s="59">
        <f>$I$14*H17</f>
        <v>350266969.29985148</v>
      </c>
      <c r="I18" s="57">
        <f>$I$14*I17</f>
        <v>175133484.64992547</v>
      </c>
      <c r="J18" s="86">
        <f>SUM(D18:I18)</f>
        <v>910800907.89955389</v>
      </c>
    </row>
  </sheetData>
  <mergeCells count="2">
    <mergeCell ref="H8:I8"/>
    <mergeCell ref="D8:G8"/>
  </mergeCells>
  <conditionalFormatting sqref="C10:D10">
    <cfRule type="expression" dxfId="18" priority="2" stopIfTrue="1">
      <formula>ISBLANK(C10)</formula>
    </cfRule>
  </conditionalFormatting>
  <conditionalFormatting sqref="D17:I17">
    <cfRule type="expression" dxfId="17" priority="7" stopIfTrue="1">
      <formula>ISBLANK(D17)</formula>
    </cfRule>
  </conditionalFormatting>
  <conditionalFormatting sqref="G9 I9 G11 I11 G13 I13">
    <cfRule type="expression" dxfId="16" priority="3" stopIfTrue="1">
      <formula>ISBLANK(G9)</formula>
    </cfRule>
  </conditionalFormatting>
  <pageMargins left="0.78740157480314965" right="0.78740157480314965" top="0.9055118110236221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70"/>
  <sheetViews>
    <sheetView showGridLines="0" zoomScaleNormal="100" workbookViewId="0">
      <selection activeCell="A80" sqref="A80"/>
    </sheetView>
  </sheetViews>
  <sheetFormatPr baseColWidth="10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22.5" customHeight="1" x14ac:dyDescent="0.35">
      <c r="B1" s="90" t="str">
        <f ca="1">DFIE!$B$93</f>
        <v>GLA 1 (Siedlungshöhe)</v>
      </c>
      <c r="C1" s="102"/>
      <c r="D1" s="102"/>
      <c r="H1" s="91"/>
      <c r="J1" s="90" t="str">
        <f ca="1">DFIE!$B$95</f>
        <v>GLA 2 (Steilheit des Geländes)</v>
      </c>
      <c r="K1" s="102"/>
      <c r="L1" s="102"/>
      <c r="M1" s="102"/>
      <c r="O1" s="93"/>
      <c r="P1" s="91"/>
    </row>
    <row r="2" spans="1:16" ht="0.75" customHeight="1" x14ac:dyDescent="0.2"/>
    <row r="3" spans="1:16" ht="18" customHeight="1" x14ac:dyDescent="0.35">
      <c r="B3" s="101"/>
      <c r="C3" s="102"/>
      <c r="D3" s="102"/>
      <c r="H3" s="91" t="str">
        <f ca="1">DFIE!$B$94</f>
        <v>Indikator = Anteil der Wohnbevölkerung mit einer Wohnhöhe von über 800 m</v>
      </c>
      <c r="J3" s="101"/>
      <c r="K3" s="102"/>
      <c r="L3" s="102"/>
      <c r="M3" s="102"/>
      <c r="O3" s="93"/>
      <c r="P3" s="91" t="str">
        <f ca="1">DFIE!$B$96</f>
        <v>Indikator = Medianhöhe der produktiven Fläche</v>
      </c>
    </row>
    <row r="4" spans="1:16" ht="12" customHeight="1" x14ac:dyDescent="0.2">
      <c r="B4" s="144" t="str">
        <f ca="1">DFIE!$B$49</f>
        <v>Spalte</v>
      </c>
      <c r="C4" s="146" t="s">
        <v>46</v>
      </c>
      <c r="D4" s="145" t="s">
        <v>47</v>
      </c>
      <c r="E4" s="145" t="s">
        <v>55</v>
      </c>
      <c r="F4" s="145" t="s">
        <v>49</v>
      </c>
      <c r="G4" s="145" t="s">
        <v>50</v>
      </c>
      <c r="H4" s="147" t="s">
        <v>51</v>
      </c>
      <c r="J4" s="144" t="str">
        <f ca="1">DFIE!$B$49</f>
        <v>Spalte</v>
      </c>
      <c r="K4" s="146" t="s">
        <v>52</v>
      </c>
      <c r="L4" s="145" t="s">
        <v>53</v>
      </c>
      <c r="M4" s="145" t="s">
        <v>54</v>
      </c>
      <c r="N4" s="145" t="s">
        <v>63</v>
      </c>
      <c r="O4" s="145" t="s">
        <v>64</v>
      </c>
      <c r="P4" s="147" t="s">
        <v>92</v>
      </c>
    </row>
    <row r="5" spans="1:16" ht="12" customHeight="1" x14ac:dyDescent="0.2">
      <c r="B5" s="144" t="str">
        <f ca="1">DFIE!$B$50</f>
        <v>Formel</v>
      </c>
      <c r="C5" s="151"/>
      <c r="D5" s="150"/>
      <c r="E5" s="150" t="s">
        <v>87</v>
      </c>
      <c r="F5" s="150" t="str">
        <f ca="1">DFIE!$B$114</f>
        <v>E / E[Schweiz]</v>
      </c>
      <c r="G5" s="150" t="s">
        <v>89</v>
      </c>
      <c r="H5" s="152" t="str">
        <f ca="1">DFIE!$B$115</f>
        <v>G / G[Schweiz] * Dotation</v>
      </c>
      <c r="J5" s="144" t="str">
        <f ca="1">DFIE!$B$50</f>
        <v>Formel</v>
      </c>
      <c r="K5" s="151"/>
      <c r="L5" s="150"/>
      <c r="M5" s="150" t="s">
        <v>53</v>
      </c>
      <c r="N5" s="150" t="str">
        <f ca="1">DFIE!$B$116</f>
        <v>M / M[Schweiz]</v>
      </c>
      <c r="O5" s="150" t="s">
        <v>94</v>
      </c>
      <c r="P5" s="152" t="str">
        <f ca="1">DFIE!$B$117</f>
        <v>O / O[Schweiz] * Dotation</v>
      </c>
    </row>
    <row r="6" spans="1:16" ht="42" customHeight="1" x14ac:dyDescent="0.2">
      <c r="B6" s="115"/>
      <c r="C6" s="111" t="str">
        <f ca="1">DFIE!$B$101</f>
        <v>Ständige Wohnbev.
mit einer Wohnhöhe
von über 800 m.ü.M.</v>
      </c>
      <c r="D6" s="111" t="str">
        <f ca="1">DFIE!$B$102</f>
        <v>Ständige Wohn-
bevölkerung</v>
      </c>
      <c r="E6" s="129" t="str">
        <f ca="1">DFIE!$B$103</f>
        <v>Indikator</v>
      </c>
      <c r="F6" s="111" t="str">
        <f ca="1">DFIE!$B$104</f>
        <v>Lastenindex</v>
      </c>
      <c r="G6" s="111" t="str">
        <f ca="1">DFIE!$B$105</f>
        <v>Massgebende
Sonderlasten</v>
      </c>
      <c r="H6" s="136" t="str">
        <f ca="1">DFIE!$B$106</f>
        <v>Auszahlung
GLA 1</v>
      </c>
      <c r="J6" s="115"/>
      <c r="K6" s="111" t="str">
        <f ca="1">DFIE!$B$107</f>
        <v>Produktive
Fläche</v>
      </c>
      <c r="L6" s="111" t="str">
        <f ca="1">DFIE!$B$108</f>
        <v>Höhenmedian
produktive Fläche</v>
      </c>
      <c r="M6" s="129" t="str">
        <f ca="1">DFIE!$B$103</f>
        <v>Indikator</v>
      </c>
      <c r="N6" s="111" t="str">
        <f ca="1">DFIE!$B$104</f>
        <v>Lastenindex</v>
      </c>
      <c r="O6" s="111" t="str">
        <f ca="1">DFIE!$B$105</f>
        <v>Massgebende
Sonderlasten</v>
      </c>
      <c r="P6" s="136" t="str">
        <f ca="1">DFIE!$B$109</f>
        <v>Auszahlung
GLA 2</v>
      </c>
    </row>
    <row r="7" spans="1:16" ht="12.75" customHeight="1" x14ac:dyDescent="0.2">
      <c r="A7" s="139"/>
      <c r="B7" s="92" t="str">
        <f ca="1">DFIE!$B$51</f>
        <v>Erhebungsjahr</v>
      </c>
      <c r="C7" s="153">
        <v>2023</v>
      </c>
      <c r="D7" s="153">
        <v>2023</v>
      </c>
      <c r="E7" s="96"/>
      <c r="F7" s="96"/>
      <c r="G7" s="97"/>
      <c r="H7" s="98"/>
      <c r="J7" s="92" t="str">
        <f ca="1">DFIE!$B$51</f>
        <v>Erhebungsjahr</v>
      </c>
      <c r="K7" s="153">
        <v>2023</v>
      </c>
      <c r="L7" s="153">
        <v>2023</v>
      </c>
      <c r="M7" s="96"/>
      <c r="N7" s="96"/>
      <c r="O7" s="97"/>
      <c r="P7" s="99"/>
    </row>
    <row r="8" spans="1:16" ht="12.75" customHeight="1" x14ac:dyDescent="0.2">
      <c r="A8" s="139"/>
      <c r="B8" s="92" t="str">
        <f ca="1">DFIE!$B$52</f>
        <v>Einheit</v>
      </c>
      <c r="C8" s="149" t="str">
        <f ca="1">DFIE!$B$56</f>
        <v>Anzahl</v>
      </c>
      <c r="D8" s="142" t="str">
        <f ca="1">DFIE!$B$56</f>
        <v>Anzahl</v>
      </c>
      <c r="E8" s="95" t="str">
        <f ca="1">DFIE!$B$58</f>
        <v>Prozent</v>
      </c>
      <c r="F8" s="95" t="str">
        <f ca="1">DFIE!$B$57</f>
        <v>Punkte</v>
      </c>
      <c r="G8" s="143"/>
      <c r="H8" s="94" t="str">
        <f ca="1">DFIE!$B$54</f>
        <v>CHF</v>
      </c>
      <c r="J8" s="92" t="str">
        <f ca="1">DFIE!$B$52</f>
        <v>Einheit</v>
      </c>
      <c r="K8" s="149" t="str">
        <f ca="1">DFIE!$B$59</f>
        <v>Hektaren</v>
      </c>
      <c r="L8" s="142" t="str">
        <f ca="1">DFIE!$B$60</f>
        <v>Meter ü. M.</v>
      </c>
      <c r="M8" s="95" t="str">
        <f ca="1">DFIE!$B$60</f>
        <v>Meter ü. M.</v>
      </c>
      <c r="N8" s="95" t="str">
        <f ca="1">DFIE!$B$57</f>
        <v>Punkte</v>
      </c>
      <c r="O8" s="143"/>
      <c r="P8" s="94" t="str">
        <f ca="1">DFIE!$B$54</f>
        <v>CHF</v>
      </c>
    </row>
    <row r="9" spans="1:16" x14ac:dyDescent="0.2">
      <c r="A9" s="103"/>
      <c r="B9" s="138" t="str">
        <f ca="1">DFIE!$B$22</f>
        <v>Zürich</v>
      </c>
      <c r="C9" s="123">
        <v>2127</v>
      </c>
      <c r="D9" s="130">
        <v>1605508</v>
      </c>
      <c r="E9" s="127">
        <f t="shared" ref="E9:E35" si="0">C9/D9</f>
        <v>1.3248143266804027E-3</v>
      </c>
      <c r="F9" s="131">
        <f>E9/E$35*100</f>
        <v>1.9304591803304523</v>
      </c>
      <c r="G9" s="38">
        <f>MAX((F9-100)*C9,0)</f>
        <v>0</v>
      </c>
      <c r="H9" s="36">
        <f>G9/G$35*DOT!$D$18</f>
        <v>0</v>
      </c>
      <c r="J9" s="138" t="str">
        <f ca="1">DFIE!$B$22</f>
        <v>Zürich</v>
      </c>
      <c r="K9" s="123">
        <v>162172</v>
      </c>
      <c r="L9" s="130">
        <v>511</v>
      </c>
      <c r="M9" s="37">
        <f>L9</f>
        <v>511</v>
      </c>
      <c r="N9" s="131">
        <f>M9/M$35*100</f>
        <v>59.557109557109555</v>
      </c>
      <c r="O9" s="38">
        <f>MAX((N9-100)*K9,0)</f>
        <v>0</v>
      </c>
      <c r="P9" s="36">
        <f>O9/O$35*DOT!$E$18</f>
        <v>0</v>
      </c>
    </row>
    <row r="10" spans="1:16" x14ac:dyDescent="0.2">
      <c r="A10" s="103"/>
      <c r="B10" s="119" t="str">
        <f ca="1">DFIE!$B$23</f>
        <v>Bern</v>
      </c>
      <c r="C10" s="124">
        <v>93540</v>
      </c>
      <c r="D10" s="108">
        <v>1063533</v>
      </c>
      <c r="E10" s="120">
        <f t="shared" si="0"/>
        <v>8.7952136887148771E-2</v>
      </c>
      <c r="F10" s="121">
        <f t="shared" ref="F10:F34" si="1">E10/E$35*100</f>
        <v>128.15985354635774</v>
      </c>
      <c r="G10" s="21">
        <f t="shared" ref="G10:G34" si="2">MAX((F10-100)*C10,0)</f>
        <v>2634072.7007263028</v>
      </c>
      <c r="H10" s="19">
        <f>G10/G$35*DOT!$D$18</f>
        <v>2029370.9421874958</v>
      </c>
      <c r="J10" s="119" t="str">
        <f ca="1">DFIE!$B$23</f>
        <v>Bern</v>
      </c>
      <c r="K10" s="124">
        <v>482688</v>
      </c>
      <c r="L10" s="108">
        <v>873</v>
      </c>
      <c r="M10" s="20">
        <f t="shared" ref="M10:M35" si="3">L10</f>
        <v>873</v>
      </c>
      <c r="N10" s="121">
        <f t="shared" ref="N10:N35" si="4">M10/M$35*100</f>
        <v>101.74825174825175</v>
      </c>
      <c r="O10" s="21">
        <f t="shared" ref="O10:O34" si="5">MAX((N10-100)*K10,0)</f>
        <v>843860.139860139</v>
      </c>
      <c r="P10" s="19">
        <f>O10/O$35*DOT!$E$18</f>
        <v>1249736.0269747479</v>
      </c>
    </row>
    <row r="11" spans="1:16" x14ac:dyDescent="0.2">
      <c r="A11" s="103"/>
      <c r="B11" s="116" t="str">
        <f ca="1">DFIE!$B$24</f>
        <v>Luzern</v>
      </c>
      <c r="C11" s="125">
        <v>12384</v>
      </c>
      <c r="D11" s="107">
        <v>432744</v>
      </c>
      <c r="E11" s="117">
        <f t="shared" si="0"/>
        <v>2.8617381176862071E-2</v>
      </c>
      <c r="F11" s="118">
        <f t="shared" si="1"/>
        <v>41.699946247046029</v>
      </c>
      <c r="G11" s="18">
        <f t="shared" si="2"/>
        <v>0</v>
      </c>
      <c r="H11" s="16">
        <f>G11/G$35*DOT!$D$18</f>
        <v>0</v>
      </c>
      <c r="J11" s="116" t="str">
        <f ca="1">DFIE!$B$24</f>
        <v>Luzern</v>
      </c>
      <c r="K11" s="125">
        <v>139087</v>
      </c>
      <c r="L11" s="107">
        <v>689</v>
      </c>
      <c r="M11" s="17">
        <f t="shared" si="3"/>
        <v>689</v>
      </c>
      <c r="N11" s="118">
        <f t="shared" si="4"/>
        <v>80.303030303030297</v>
      </c>
      <c r="O11" s="18">
        <f t="shared" si="5"/>
        <v>0</v>
      </c>
      <c r="P11" s="16">
        <f>O11/O$35*DOT!$E$18</f>
        <v>0</v>
      </c>
    </row>
    <row r="12" spans="1:16" x14ac:dyDescent="0.2">
      <c r="A12" s="103"/>
      <c r="B12" s="119" t="str">
        <f ca="1">DFIE!$B$25</f>
        <v>Uri</v>
      </c>
      <c r="C12" s="124">
        <v>5988</v>
      </c>
      <c r="D12" s="108">
        <v>37931</v>
      </c>
      <c r="E12" s="120">
        <f t="shared" si="0"/>
        <v>0.1578655980596346</v>
      </c>
      <c r="F12" s="121">
        <f t="shared" si="1"/>
        <v>230.0345692940995</v>
      </c>
      <c r="G12" s="21">
        <f t="shared" si="2"/>
        <v>778647.00093306776</v>
      </c>
      <c r="H12" s="19">
        <f>G12/G$35*DOT!$D$18</f>
        <v>599893.69218218734</v>
      </c>
      <c r="J12" s="119" t="str">
        <f ca="1">DFIE!$B$25</f>
        <v>Uri</v>
      </c>
      <c r="K12" s="124">
        <v>49994</v>
      </c>
      <c r="L12" s="108">
        <v>1557</v>
      </c>
      <c r="M12" s="20">
        <f t="shared" si="3"/>
        <v>1557</v>
      </c>
      <c r="N12" s="121">
        <f t="shared" si="4"/>
        <v>181.46853146853147</v>
      </c>
      <c r="O12" s="21">
        <f t="shared" si="5"/>
        <v>4072937.7622377621</v>
      </c>
      <c r="P12" s="19">
        <f>O12/O$35*DOT!$E$18</f>
        <v>6031920.2396952556</v>
      </c>
    </row>
    <row r="13" spans="1:16" x14ac:dyDescent="0.2">
      <c r="A13" s="103"/>
      <c r="B13" s="116" t="str">
        <f ca="1">DFIE!$B$26</f>
        <v>Schwyz</v>
      </c>
      <c r="C13" s="125">
        <v>26720</v>
      </c>
      <c r="D13" s="107">
        <v>167403</v>
      </c>
      <c r="E13" s="117">
        <f t="shared" si="0"/>
        <v>0.15961482171765143</v>
      </c>
      <c r="F13" s="118">
        <f t="shared" si="1"/>
        <v>232.5834584486507</v>
      </c>
      <c r="G13" s="18">
        <f t="shared" si="2"/>
        <v>3542630.0097479466</v>
      </c>
      <c r="H13" s="16">
        <f>G13/G$35*DOT!$D$18</f>
        <v>2729351.5470250887</v>
      </c>
      <c r="J13" s="116" t="str">
        <f ca="1">DFIE!$B$26</f>
        <v>Schwyz</v>
      </c>
      <c r="K13" s="125">
        <v>72499</v>
      </c>
      <c r="L13" s="107">
        <v>1036</v>
      </c>
      <c r="M13" s="17">
        <f t="shared" si="3"/>
        <v>1036</v>
      </c>
      <c r="N13" s="118">
        <f t="shared" si="4"/>
        <v>120.74592074592074</v>
      </c>
      <c r="O13" s="18">
        <f t="shared" si="5"/>
        <v>1504058.5081585078</v>
      </c>
      <c r="P13" s="16">
        <f>O13/O$35*DOT!$E$18</f>
        <v>2227473.5060185646</v>
      </c>
    </row>
    <row r="14" spans="1:16" x14ac:dyDescent="0.2">
      <c r="A14" s="103"/>
      <c r="B14" s="119" t="str">
        <f ca="1">DFIE!$B$27</f>
        <v>Obwalden</v>
      </c>
      <c r="C14" s="124">
        <v>6028</v>
      </c>
      <c r="D14" s="108">
        <v>39272</v>
      </c>
      <c r="E14" s="120">
        <f t="shared" si="0"/>
        <v>0.15349358321450396</v>
      </c>
      <c r="F14" s="121">
        <f t="shared" si="1"/>
        <v>223.66386811405442</v>
      </c>
      <c r="G14" s="21">
        <f t="shared" si="2"/>
        <v>745445.7969915201</v>
      </c>
      <c r="H14" s="19">
        <f>G14/G$35*DOT!$D$18</f>
        <v>574314.45949584595</v>
      </c>
      <c r="J14" s="119" t="str">
        <f ca="1">DFIE!$B$27</f>
        <v>Obwalden</v>
      </c>
      <c r="K14" s="124">
        <v>40030</v>
      </c>
      <c r="L14" s="108">
        <v>1293</v>
      </c>
      <c r="M14" s="20">
        <f t="shared" si="3"/>
        <v>1293</v>
      </c>
      <c r="N14" s="121">
        <f t="shared" si="4"/>
        <v>150.69930069930072</v>
      </c>
      <c r="O14" s="21">
        <f t="shared" si="5"/>
        <v>2029493.0069930078</v>
      </c>
      <c r="P14" s="19">
        <f>O14/O$35*DOT!$E$18</f>
        <v>3005629.0225449521</v>
      </c>
    </row>
    <row r="15" spans="1:16" x14ac:dyDescent="0.2">
      <c r="A15" s="103"/>
      <c r="B15" s="116" t="str">
        <f ca="1">DFIE!$B$28</f>
        <v>Nidwalden</v>
      </c>
      <c r="C15" s="125">
        <v>1128</v>
      </c>
      <c r="D15" s="107">
        <v>45016</v>
      </c>
      <c r="E15" s="117">
        <f t="shared" si="0"/>
        <v>2.5057757241869559E-2</v>
      </c>
      <c r="F15" s="118">
        <f t="shared" si="1"/>
        <v>36.513024151291823</v>
      </c>
      <c r="G15" s="18">
        <f t="shared" si="2"/>
        <v>0</v>
      </c>
      <c r="H15" s="16">
        <f>G15/G$35*DOT!$D$18</f>
        <v>0</v>
      </c>
      <c r="J15" s="116" t="str">
        <f ca="1">DFIE!$B$28</f>
        <v>Nidwalden</v>
      </c>
      <c r="K15" s="125">
        <v>20901</v>
      </c>
      <c r="L15" s="107">
        <v>1011</v>
      </c>
      <c r="M15" s="17">
        <f t="shared" si="3"/>
        <v>1011</v>
      </c>
      <c r="N15" s="118">
        <f t="shared" si="4"/>
        <v>117.83216783216784</v>
      </c>
      <c r="O15" s="18">
        <f t="shared" si="5"/>
        <v>372710.13986014004</v>
      </c>
      <c r="P15" s="16">
        <f>O15/O$35*DOT!$E$18</f>
        <v>551974.51260017301</v>
      </c>
    </row>
    <row r="16" spans="1:16" x14ac:dyDescent="0.2">
      <c r="A16" s="103"/>
      <c r="B16" s="119" t="str">
        <f ca="1">DFIE!$B$29</f>
        <v>Glarus</v>
      </c>
      <c r="C16" s="124">
        <v>1974</v>
      </c>
      <c r="D16" s="108">
        <v>42056</v>
      </c>
      <c r="E16" s="120">
        <f t="shared" si="0"/>
        <v>4.6937416777629824E-2</v>
      </c>
      <c r="F16" s="121">
        <f t="shared" si="1"/>
        <v>68.395068874606878</v>
      </c>
      <c r="G16" s="21">
        <f t="shared" si="2"/>
        <v>0</v>
      </c>
      <c r="H16" s="19">
        <f>G16/G$35*DOT!$D$18</f>
        <v>0</v>
      </c>
      <c r="J16" s="119" t="str">
        <f ca="1">DFIE!$B$29</f>
        <v>Glarus</v>
      </c>
      <c r="K16" s="124">
        <v>43710</v>
      </c>
      <c r="L16" s="108">
        <v>1319</v>
      </c>
      <c r="M16" s="20">
        <f t="shared" si="3"/>
        <v>1319</v>
      </c>
      <c r="N16" s="121">
        <f t="shared" si="4"/>
        <v>153.72960372960372</v>
      </c>
      <c r="O16" s="21">
        <f t="shared" si="5"/>
        <v>2348520.9790209788</v>
      </c>
      <c r="P16" s="19">
        <f>O16/O$35*DOT!$E$18</f>
        <v>3478101.5703324657</v>
      </c>
    </row>
    <row r="17" spans="1:16" x14ac:dyDescent="0.2">
      <c r="A17" s="103"/>
      <c r="B17" s="116" t="str">
        <f ca="1">DFIE!$B$30</f>
        <v>Zug</v>
      </c>
      <c r="C17" s="125">
        <v>5027</v>
      </c>
      <c r="D17" s="107">
        <v>132556</v>
      </c>
      <c r="E17" s="117">
        <f t="shared" si="0"/>
        <v>3.7923594556263013E-2</v>
      </c>
      <c r="F17" s="118">
        <f t="shared" si="1"/>
        <v>55.260537109159003</v>
      </c>
      <c r="G17" s="18">
        <f t="shared" si="2"/>
        <v>0</v>
      </c>
      <c r="H17" s="16">
        <f>G17/G$35*DOT!$D$18</f>
        <v>0</v>
      </c>
      <c r="J17" s="116" t="str">
        <f ca="1">DFIE!$B$30</f>
        <v>Zug</v>
      </c>
      <c r="K17" s="125">
        <v>20055</v>
      </c>
      <c r="L17" s="107">
        <v>689</v>
      </c>
      <c r="M17" s="17">
        <f t="shared" si="3"/>
        <v>689</v>
      </c>
      <c r="N17" s="118">
        <f t="shared" si="4"/>
        <v>80.303030303030297</v>
      </c>
      <c r="O17" s="18">
        <f t="shared" si="5"/>
        <v>0</v>
      </c>
      <c r="P17" s="16">
        <f>O17/O$35*DOT!$E$18</f>
        <v>0</v>
      </c>
    </row>
    <row r="18" spans="1:16" x14ac:dyDescent="0.2">
      <c r="A18" s="103"/>
      <c r="B18" s="119" t="str">
        <f ca="1">DFIE!$B$31</f>
        <v>Freiburg</v>
      </c>
      <c r="C18" s="124">
        <v>41003</v>
      </c>
      <c r="D18" s="108">
        <v>341537</v>
      </c>
      <c r="E18" s="120">
        <f t="shared" si="0"/>
        <v>0.12005434257488939</v>
      </c>
      <c r="F18" s="121">
        <f t="shared" si="1"/>
        <v>174.93772757044007</v>
      </c>
      <c r="G18" s="21">
        <f t="shared" si="2"/>
        <v>3072671.6435707542</v>
      </c>
      <c r="H18" s="19">
        <f>G18/G$35*DOT!$D$18</f>
        <v>2367281.1105884132</v>
      </c>
      <c r="J18" s="119" t="str">
        <f ca="1">DFIE!$B$31</f>
        <v>Freiburg</v>
      </c>
      <c r="K18" s="124">
        <v>153561</v>
      </c>
      <c r="L18" s="108">
        <v>759</v>
      </c>
      <c r="M18" s="20">
        <f t="shared" si="3"/>
        <v>759</v>
      </c>
      <c r="N18" s="121">
        <f t="shared" si="4"/>
        <v>88.461538461538453</v>
      </c>
      <c r="O18" s="21">
        <f t="shared" si="5"/>
        <v>0</v>
      </c>
      <c r="P18" s="19">
        <f>O18/O$35*DOT!$E$18</f>
        <v>0</v>
      </c>
    </row>
    <row r="19" spans="1:16" x14ac:dyDescent="0.2">
      <c r="A19" s="103"/>
      <c r="B19" s="116" t="str">
        <f ca="1">DFIE!$B$32</f>
        <v>Solothurn</v>
      </c>
      <c r="C19" s="125">
        <v>435</v>
      </c>
      <c r="D19" s="107">
        <v>286844</v>
      </c>
      <c r="E19" s="117">
        <f t="shared" si="0"/>
        <v>1.5165037441954511E-3</v>
      </c>
      <c r="F19" s="118">
        <f t="shared" si="1"/>
        <v>2.2097802809267564</v>
      </c>
      <c r="G19" s="18">
        <f t="shared" si="2"/>
        <v>0</v>
      </c>
      <c r="H19" s="16">
        <f>G19/G$35*DOT!$D$18</f>
        <v>0</v>
      </c>
      <c r="J19" s="116" t="str">
        <f ca="1">DFIE!$B$32</f>
        <v>Solothurn</v>
      </c>
      <c r="K19" s="125">
        <v>78185</v>
      </c>
      <c r="L19" s="107">
        <v>552</v>
      </c>
      <c r="M19" s="17">
        <f t="shared" si="3"/>
        <v>552</v>
      </c>
      <c r="N19" s="118">
        <f t="shared" si="4"/>
        <v>64.335664335664333</v>
      </c>
      <c r="O19" s="18">
        <f t="shared" si="5"/>
        <v>0</v>
      </c>
      <c r="P19" s="16">
        <f>O19/O$35*DOT!$E$18</f>
        <v>0</v>
      </c>
    </row>
    <row r="20" spans="1:16" x14ac:dyDescent="0.2">
      <c r="A20" s="103"/>
      <c r="B20" s="119" t="str">
        <f ca="1">DFIE!$B$33</f>
        <v>Basel-Stadt</v>
      </c>
      <c r="C20" s="124">
        <v>0</v>
      </c>
      <c r="D20" s="108">
        <v>200031</v>
      </c>
      <c r="E20" s="120">
        <f t="shared" si="0"/>
        <v>0</v>
      </c>
      <c r="F20" s="121">
        <f t="shared" si="1"/>
        <v>0</v>
      </c>
      <c r="G20" s="21">
        <f t="shared" si="2"/>
        <v>0</v>
      </c>
      <c r="H20" s="19">
        <f>G20/G$35*DOT!$D$18</f>
        <v>0</v>
      </c>
      <c r="J20" s="119" t="str">
        <f ca="1">DFIE!$B$33</f>
        <v>Basel-Stadt</v>
      </c>
      <c r="K20" s="124">
        <v>3531</v>
      </c>
      <c r="L20" s="108">
        <v>275</v>
      </c>
      <c r="M20" s="20">
        <f t="shared" si="3"/>
        <v>275</v>
      </c>
      <c r="N20" s="121">
        <f t="shared" si="4"/>
        <v>32.051282051282051</v>
      </c>
      <c r="O20" s="21">
        <f t="shared" si="5"/>
        <v>0</v>
      </c>
      <c r="P20" s="19">
        <f>O20/O$35*DOT!$E$18</f>
        <v>0</v>
      </c>
    </row>
    <row r="21" spans="1:16" ht="12.75" customHeight="1" x14ac:dyDescent="0.2">
      <c r="A21" s="103"/>
      <c r="B21" s="116" t="str">
        <f ca="1">DFIE!$B$34</f>
        <v>Basel-Landschaft</v>
      </c>
      <c r="C21" s="125">
        <v>143</v>
      </c>
      <c r="D21" s="107">
        <v>298837</v>
      </c>
      <c r="E21" s="117">
        <f t="shared" si="0"/>
        <v>4.785217359296205E-4</v>
      </c>
      <c r="F21" s="118">
        <f t="shared" si="1"/>
        <v>0.69728010900039816</v>
      </c>
      <c r="G21" s="18">
        <f t="shared" si="2"/>
        <v>0</v>
      </c>
      <c r="H21" s="16">
        <f>G21/G$35*DOT!$D$18</f>
        <v>0</v>
      </c>
      <c r="J21" s="116" t="str">
        <f ca="1">DFIE!$B$34</f>
        <v>Basel-Landschaft</v>
      </c>
      <c r="K21" s="125">
        <v>51377</v>
      </c>
      <c r="L21" s="107">
        <v>507</v>
      </c>
      <c r="M21" s="17">
        <f t="shared" si="3"/>
        <v>507</v>
      </c>
      <c r="N21" s="118">
        <f t="shared" si="4"/>
        <v>59.090909090909093</v>
      </c>
      <c r="O21" s="18">
        <f t="shared" si="5"/>
        <v>0</v>
      </c>
      <c r="P21" s="16">
        <f>O21/O$35*DOT!$E$18</f>
        <v>0</v>
      </c>
    </row>
    <row r="22" spans="1:16" x14ac:dyDescent="0.2">
      <c r="A22" s="103"/>
      <c r="B22" s="119" t="str">
        <f ca="1">DFIE!$B$35</f>
        <v>Schaffhausen</v>
      </c>
      <c r="C22" s="124">
        <v>17</v>
      </c>
      <c r="D22" s="108">
        <v>87111</v>
      </c>
      <c r="E22" s="120">
        <f t="shared" si="0"/>
        <v>1.9515331014452824E-4</v>
      </c>
      <c r="F22" s="121">
        <f t="shared" si="1"/>
        <v>0.28436852738781104</v>
      </c>
      <c r="G22" s="21">
        <f t="shared" si="2"/>
        <v>0</v>
      </c>
      <c r="H22" s="19">
        <f>G22/G$35*DOT!$D$18</f>
        <v>0</v>
      </c>
      <c r="J22" s="119" t="str">
        <f ca="1">DFIE!$B$35</f>
        <v>Schaffhausen</v>
      </c>
      <c r="K22" s="124">
        <v>29432</v>
      </c>
      <c r="L22" s="108">
        <v>516</v>
      </c>
      <c r="M22" s="20">
        <f t="shared" si="3"/>
        <v>516</v>
      </c>
      <c r="N22" s="121">
        <f t="shared" si="4"/>
        <v>60.139860139860133</v>
      </c>
      <c r="O22" s="21">
        <f t="shared" si="5"/>
        <v>0</v>
      </c>
      <c r="P22" s="19">
        <f>O22/O$35*DOT!$E$18</f>
        <v>0</v>
      </c>
    </row>
    <row r="23" spans="1:16" ht="12.75" customHeight="1" x14ac:dyDescent="0.2">
      <c r="A23" s="103"/>
      <c r="B23" s="116" t="str">
        <f ca="1">DFIE!$B$36</f>
        <v>Appenzell A.Rh.</v>
      </c>
      <c r="C23" s="125">
        <v>33183</v>
      </c>
      <c r="D23" s="107">
        <v>56495</v>
      </c>
      <c r="E23" s="117">
        <f t="shared" si="0"/>
        <v>0.58736171342596688</v>
      </c>
      <c r="F23" s="118">
        <f t="shared" si="1"/>
        <v>855.87677384116785</v>
      </c>
      <c r="G23" s="18">
        <f t="shared" si="2"/>
        <v>25082258.986371472</v>
      </c>
      <c r="H23" s="16">
        <f>G23/G$35*DOT!$D$18</f>
        <v>19324146.80024901</v>
      </c>
      <c r="J23" s="116" t="str">
        <f ca="1">DFIE!$B$36</f>
        <v>Appenzell A.Rh.</v>
      </c>
      <c r="K23" s="125">
        <v>23915</v>
      </c>
      <c r="L23" s="107">
        <v>906</v>
      </c>
      <c r="M23" s="17">
        <f t="shared" si="3"/>
        <v>906</v>
      </c>
      <c r="N23" s="118">
        <f t="shared" si="4"/>
        <v>105.5944055944056</v>
      </c>
      <c r="O23" s="18">
        <f t="shared" si="5"/>
        <v>133790.20979020992</v>
      </c>
      <c r="P23" s="16">
        <f>O23/O$35*DOT!$E$18</f>
        <v>198139.99658645689</v>
      </c>
    </row>
    <row r="24" spans="1:16" x14ac:dyDescent="0.2">
      <c r="A24" s="103"/>
      <c r="B24" s="119" t="str">
        <f ca="1">DFIE!$B$37</f>
        <v>Appenzell I.Rh.</v>
      </c>
      <c r="C24" s="124">
        <v>9542</v>
      </c>
      <c r="D24" s="108">
        <v>16585</v>
      </c>
      <c r="E24" s="120">
        <f t="shared" si="0"/>
        <v>0.57533916189327705</v>
      </c>
      <c r="F24" s="121">
        <f t="shared" si="1"/>
        <v>838.35805856924583</v>
      </c>
      <c r="G24" s="21">
        <f t="shared" si="2"/>
        <v>7045412.5948677436</v>
      </c>
      <c r="H24" s="19">
        <f>G24/G$35*DOT!$D$18</f>
        <v>5428003.4077282781</v>
      </c>
      <c r="J24" s="119" t="str">
        <f ca="1">DFIE!$B$37</f>
        <v>Appenzell I.Rh.</v>
      </c>
      <c r="K24" s="124">
        <v>15599</v>
      </c>
      <c r="L24" s="108">
        <v>1003</v>
      </c>
      <c r="M24" s="20">
        <f t="shared" si="3"/>
        <v>1003</v>
      </c>
      <c r="N24" s="121">
        <f t="shared" si="4"/>
        <v>116.89976689976692</v>
      </c>
      <c r="O24" s="21">
        <f t="shared" si="5"/>
        <v>263619.46386946412</v>
      </c>
      <c r="P24" s="19">
        <f>O24/O$35*DOT!$E$18</f>
        <v>390413.91558563348</v>
      </c>
    </row>
    <row r="25" spans="1:16" x14ac:dyDescent="0.2">
      <c r="A25" s="103"/>
      <c r="B25" s="116" t="str">
        <f ca="1">DFIE!$B$38</f>
        <v>St. Gallen</v>
      </c>
      <c r="C25" s="125">
        <v>21679</v>
      </c>
      <c r="D25" s="107">
        <v>535114</v>
      </c>
      <c r="E25" s="117">
        <f t="shared" si="0"/>
        <v>4.0512862679728055E-2</v>
      </c>
      <c r="F25" s="118">
        <f t="shared" si="1"/>
        <v>59.033500851032791</v>
      </c>
      <c r="G25" s="18">
        <f t="shared" si="2"/>
        <v>0</v>
      </c>
      <c r="H25" s="16">
        <f>G25/G$35*DOT!$D$18</f>
        <v>0</v>
      </c>
      <c r="J25" s="116" t="str">
        <f ca="1">DFIE!$B$38</f>
        <v>St. Gallen</v>
      </c>
      <c r="K25" s="125">
        <v>176085</v>
      </c>
      <c r="L25" s="107">
        <v>790</v>
      </c>
      <c r="M25" s="17">
        <f t="shared" si="3"/>
        <v>790</v>
      </c>
      <c r="N25" s="118">
        <f t="shared" si="4"/>
        <v>92.074592074592076</v>
      </c>
      <c r="O25" s="18">
        <f t="shared" si="5"/>
        <v>0</v>
      </c>
      <c r="P25" s="16">
        <f>O25/O$35*DOT!$E$18</f>
        <v>0</v>
      </c>
    </row>
    <row r="26" spans="1:16" x14ac:dyDescent="0.2">
      <c r="A26" s="103"/>
      <c r="B26" s="119" t="str">
        <f ca="1">DFIE!$B$39</f>
        <v>Graubünden</v>
      </c>
      <c r="C26" s="124">
        <v>93688</v>
      </c>
      <c r="D26" s="108">
        <v>204888</v>
      </c>
      <c r="E26" s="120">
        <f t="shared" si="0"/>
        <v>0.45726445667877086</v>
      </c>
      <c r="F26" s="121">
        <f t="shared" si="1"/>
        <v>666.30496852054262</v>
      </c>
      <c r="G26" s="21">
        <f t="shared" si="2"/>
        <v>53055979.890752599</v>
      </c>
      <c r="H26" s="19">
        <f>G26/G$35*DOT!$D$18</f>
        <v>40875965.143213056</v>
      </c>
      <c r="J26" s="119" t="str">
        <f ca="1">DFIE!$B$39</f>
        <v>Graubünden</v>
      </c>
      <c r="K26" s="124">
        <v>418483</v>
      </c>
      <c r="L26" s="108">
        <v>1788</v>
      </c>
      <c r="M26" s="20">
        <f t="shared" si="3"/>
        <v>1788</v>
      </c>
      <c r="N26" s="121">
        <f t="shared" si="4"/>
        <v>208.39160839160837</v>
      </c>
      <c r="O26" s="21">
        <f t="shared" si="5"/>
        <v>45360045.454545446</v>
      </c>
      <c r="P26" s="19">
        <f>O26/O$35*DOT!$E$18</f>
        <v>67177107.096388102</v>
      </c>
    </row>
    <row r="27" spans="1:16" x14ac:dyDescent="0.2">
      <c r="A27" s="103"/>
      <c r="B27" s="116" t="str">
        <f ca="1">DFIE!$B$40</f>
        <v>Aargau</v>
      </c>
      <c r="C27" s="125">
        <v>18</v>
      </c>
      <c r="D27" s="107">
        <v>726894</v>
      </c>
      <c r="E27" s="117">
        <f t="shared" si="0"/>
        <v>2.4762895277715872E-5</v>
      </c>
      <c r="F27" s="118">
        <f t="shared" si="1"/>
        <v>3.6083364708328937E-2</v>
      </c>
      <c r="G27" s="18">
        <f t="shared" si="2"/>
        <v>0</v>
      </c>
      <c r="H27" s="16">
        <f>G27/G$35*DOT!$D$18</f>
        <v>0</v>
      </c>
      <c r="J27" s="116" t="str">
        <f ca="1">DFIE!$B$40</f>
        <v>Aargau</v>
      </c>
      <c r="K27" s="125">
        <v>136777</v>
      </c>
      <c r="L27" s="107">
        <v>466</v>
      </c>
      <c r="M27" s="17">
        <f t="shared" si="3"/>
        <v>466</v>
      </c>
      <c r="N27" s="118">
        <f t="shared" si="4"/>
        <v>54.312354312354316</v>
      </c>
      <c r="O27" s="18">
        <f t="shared" si="5"/>
        <v>0</v>
      </c>
      <c r="P27" s="16">
        <f>O27/O$35*DOT!$E$18</f>
        <v>0</v>
      </c>
    </row>
    <row r="28" spans="1:16" x14ac:dyDescent="0.2">
      <c r="A28" s="103"/>
      <c r="B28" s="119" t="str">
        <f ca="1">DFIE!$B$41</f>
        <v>Thurgau</v>
      </c>
      <c r="C28" s="124">
        <v>106</v>
      </c>
      <c r="D28" s="108">
        <v>295220</v>
      </c>
      <c r="E28" s="120">
        <f t="shared" si="0"/>
        <v>3.590542646162184E-4</v>
      </c>
      <c r="F28" s="121">
        <f t="shared" si="1"/>
        <v>0.52319754353954151</v>
      </c>
      <c r="G28" s="21">
        <f t="shared" si="2"/>
        <v>0</v>
      </c>
      <c r="H28" s="19">
        <f>G28/G$35*DOT!$D$18</f>
        <v>0</v>
      </c>
      <c r="J28" s="119" t="str">
        <f ca="1">DFIE!$B$41</f>
        <v>Thurgau</v>
      </c>
      <c r="K28" s="124">
        <v>84933</v>
      </c>
      <c r="L28" s="108">
        <v>502</v>
      </c>
      <c r="M28" s="20">
        <f t="shared" si="3"/>
        <v>502</v>
      </c>
      <c r="N28" s="121">
        <f t="shared" si="4"/>
        <v>58.508158508158502</v>
      </c>
      <c r="O28" s="21">
        <f t="shared" si="5"/>
        <v>0</v>
      </c>
      <c r="P28" s="19">
        <f>O28/O$35*DOT!$E$18</f>
        <v>0</v>
      </c>
    </row>
    <row r="29" spans="1:16" x14ac:dyDescent="0.2">
      <c r="A29" s="103"/>
      <c r="B29" s="116" t="str">
        <f ca="1">DFIE!$B$42</f>
        <v>Tessin</v>
      </c>
      <c r="C29" s="125">
        <v>8986</v>
      </c>
      <c r="D29" s="107">
        <v>357720</v>
      </c>
      <c r="E29" s="117">
        <f t="shared" si="0"/>
        <v>2.5120205747512021E-2</v>
      </c>
      <c r="F29" s="118">
        <f t="shared" si="1"/>
        <v>36.604021273369661</v>
      </c>
      <c r="G29" s="18">
        <f t="shared" si="2"/>
        <v>0</v>
      </c>
      <c r="H29" s="16">
        <f>G29/G$35*DOT!$D$18</f>
        <v>0</v>
      </c>
      <c r="J29" s="116" t="str">
        <f ca="1">DFIE!$B$42</f>
        <v>Tessin</v>
      </c>
      <c r="K29" s="125">
        <v>197316</v>
      </c>
      <c r="L29" s="107">
        <v>1169</v>
      </c>
      <c r="M29" s="17">
        <f t="shared" si="3"/>
        <v>1169</v>
      </c>
      <c r="N29" s="118">
        <f t="shared" si="4"/>
        <v>136.24708624708626</v>
      </c>
      <c r="O29" s="18">
        <f t="shared" si="5"/>
        <v>7152130.0699300719</v>
      </c>
      <c r="P29" s="16">
        <f>O29/O$35*DOT!$E$18</f>
        <v>10592128.002967956</v>
      </c>
    </row>
    <row r="30" spans="1:16" x14ac:dyDescent="0.2">
      <c r="A30" s="103"/>
      <c r="B30" s="119" t="str">
        <f ca="1">DFIE!$B$43</f>
        <v>Waadt</v>
      </c>
      <c r="C30" s="124">
        <v>60062</v>
      </c>
      <c r="D30" s="108">
        <v>845870</v>
      </c>
      <c r="E30" s="120">
        <f t="shared" si="0"/>
        <v>7.100618298320073E-2</v>
      </c>
      <c r="F30" s="121">
        <f t="shared" si="1"/>
        <v>103.46698027006735</v>
      </c>
      <c r="G30" s="21">
        <f t="shared" si="2"/>
        <v>208233.76898078536</v>
      </c>
      <c r="H30" s="19">
        <f>G30/G$35*DOT!$D$18</f>
        <v>160429.72535847971</v>
      </c>
      <c r="J30" s="119" t="str">
        <f ca="1">DFIE!$B$43</f>
        <v>Waadt</v>
      </c>
      <c r="K30" s="124">
        <v>269782</v>
      </c>
      <c r="L30" s="108">
        <v>723</v>
      </c>
      <c r="M30" s="20">
        <f t="shared" si="3"/>
        <v>723</v>
      </c>
      <c r="N30" s="121">
        <f t="shared" si="4"/>
        <v>84.265734265734267</v>
      </c>
      <c r="O30" s="21">
        <f t="shared" si="5"/>
        <v>0</v>
      </c>
      <c r="P30" s="19">
        <f>O30/O$35*DOT!$E$18</f>
        <v>0</v>
      </c>
    </row>
    <row r="31" spans="1:16" x14ac:dyDescent="0.2">
      <c r="A31" s="103"/>
      <c r="B31" s="116" t="str">
        <f ca="1">DFIE!$B$44</f>
        <v>Wallis</v>
      </c>
      <c r="C31" s="125">
        <v>115294</v>
      </c>
      <c r="D31" s="107">
        <v>365844</v>
      </c>
      <c r="E31" s="117">
        <f t="shared" si="0"/>
        <v>0.31514525316801695</v>
      </c>
      <c r="F31" s="118">
        <f t="shared" si="1"/>
        <v>459.21532917006778</v>
      </c>
      <c r="G31" s="18">
        <f t="shared" si="2"/>
        <v>41415372.161333792</v>
      </c>
      <c r="H31" s="16">
        <f>G31/G$35*DOT!$D$18</f>
        <v>31907681.515744459</v>
      </c>
      <c r="J31" s="116" t="str">
        <f ca="1">DFIE!$B$44</f>
        <v>Wallis</v>
      </c>
      <c r="K31" s="125">
        <v>244908</v>
      </c>
      <c r="L31" s="107">
        <v>1600</v>
      </c>
      <c r="M31" s="17">
        <f t="shared" si="3"/>
        <v>1600</v>
      </c>
      <c r="N31" s="118">
        <f t="shared" si="4"/>
        <v>186.48018648018646</v>
      </c>
      <c r="O31" s="18">
        <f t="shared" si="5"/>
        <v>21179689.510489505</v>
      </c>
      <c r="P31" s="16">
        <f>O31/O$35*DOT!$E$18</f>
        <v>31366597.106701668</v>
      </c>
    </row>
    <row r="32" spans="1:16" x14ac:dyDescent="0.2">
      <c r="A32" s="103"/>
      <c r="B32" s="119" t="str">
        <f ca="1">DFIE!$B$45</f>
        <v>Neuenburg</v>
      </c>
      <c r="C32" s="124">
        <v>64804</v>
      </c>
      <c r="D32" s="108">
        <v>178291</v>
      </c>
      <c r="E32" s="120">
        <f t="shared" si="0"/>
        <v>0.36347319831062702</v>
      </c>
      <c r="F32" s="121">
        <f t="shared" si="1"/>
        <v>529.63661273274511</v>
      </c>
      <c r="G32" s="21">
        <f t="shared" si="2"/>
        <v>27842171.051532812</v>
      </c>
      <c r="H32" s="19">
        <f>G32/G$35*DOT!$D$18</f>
        <v>21450468.274400711</v>
      </c>
      <c r="J32" s="119" t="str">
        <f ca="1">DFIE!$B$45</f>
        <v>Neuenburg</v>
      </c>
      <c r="K32" s="124">
        <v>71127</v>
      </c>
      <c r="L32" s="108">
        <v>1037</v>
      </c>
      <c r="M32" s="20">
        <f t="shared" si="3"/>
        <v>1037</v>
      </c>
      <c r="N32" s="121">
        <f t="shared" si="4"/>
        <v>120.86247086247086</v>
      </c>
      <c r="O32" s="21">
        <f t="shared" si="5"/>
        <v>1483884.9650349647</v>
      </c>
      <c r="P32" s="19">
        <f>O32/O$35*DOT!$E$18</f>
        <v>2197596.9868629151</v>
      </c>
    </row>
    <row r="33" spans="1:16" x14ac:dyDescent="0.2">
      <c r="A33" s="103"/>
      <c r="B33" s="116" t="str">
        <f ca="1">DFIE!$B$46</f>
        <v>Genf</v>
      </c>
      <c r="C33" s="125">
        <v>0</v>
      </c>
      <c r="D33" s="107">
        <v>524410</v>
      </c>
      <c r="E33" s="117">
        <f t="shared" si="0"/>
        <v>0</v>
      </c>
      <c r="F33" s="118">
        <f t="shared" si="1"/>
        <v>0</v>
      </c>
      <c r="G33" s="18">
        <f t="shared" si="2"/>
        <v>0</v>
      </c>
      <c r="H33" s="16">
        <f>G33/G$35*DOT!$D$18</f>
        <v>0</v>
      </c>
      <c r="J33" s="116" t="str">
        <f ca="1">DFIE!$B$46</f>
        <v>Genf</v>
      </c>
      <c r="K33" s="125">
        <v>24025</v>
      </c>
      <c r="L33" s="107">
        <v>426</v>
      </c>
      <c r="M33" s="17">
        <f t="shared" si="3"/>
        <v>426</v>
      </c>
      <c r="N33" s="118">
        <f t="shared" si="4"/>
        <v>49.650349650349654</v>
      </c>
      <c r="O33" s="18">
        <f t="shared" si="5"/>
        <v>0</v>
      </c>
      <c r="P33" s="16">
        <f>O33/O$35*DOT!$E$18</f>
        <v>0</v>
      </c>
    </row>
    <row r="34" spans="1:16" x14ac:dyDescent="0.2">
      <c r="A34" s="103"/>
      <c r="B34" s="122" t="str">
        <f ca="1">DFIE!$B$47</f>
        <v>Jura</v>
      </c>
      <c r="C34" s="126">
        <v>11176</v>
      </c>
      <c r="D34" s="132">
        <v>74548</v>
      </c>
      <c r="E34" s="128">
        <f t="shared" si="0"/>
        <v>0.14991683210817192</v>
      </c>
      <c r="F34" s="133">
        <f t="shared" si="1"/>
        <v>218.4519890832191</v>
      </c>
      <c r="G34" s="29">
        <f t="shared" si="2"/>
        <v>1323819.4299940567</v>
      </c>
      <c r="H34" s="27">
        <f>G34/G$35*DOT!$D$18</f>
        <v>1019911.3650858565</v>
      </c>
      <c r="J34" s="122" t="str">
        <f ca="1">DFIE!$B$47</f>
        <v>Jura</v>
      </c>
      <c r="K34" s="126">
        <v>83213</v>
      </c>
      <c r="L34" s="132">
        <v>641</v>
      </c>
      <c r="M34" s="28">
        <f t="shared" si="3"/>
        <v>641</v>
      </c>
      <c r="N34" s="133">
        <f t="shared" si="4"/>
        <v>74.708624708624711</v>
      </c>
      <c r="O34" s="29">
        <f t="shared" si="5"/>
        <v>0</v>
      </c>
      <c r="P34" s="27">
        <f>O34/O$35*DOT!$E$18</f>
        <v>0</v>
      </c>
    </row>
    <row r="35" spans="1:16" ht="13.5" customHeight="1" x14ac:dyDescent="0.2">
      <c r="B35" s="134" t="str">
        <f ca="1">DFIE!$B$48</f>
        <v>Schweiz</v>
      </c>
      <c r="C35" s="114">
        <f>SUM(C9:C34)</f>
        <v>615052</v>
      </c>
      <c r="D35" s="23">
        <f>SUM(D9:D34)</f>
        <v>8962258</v>
      </c>
      <c r="E35" s="112">
        <f t="shared" si="0"/>
        <v>6.8626901836568416E-2</v>
      </c>
      <c r="F35" s="113">
        <f>E35/E$35*100</f>
        <v>100</v>
      </c>
      <c r="G35" s="24">
        <f>SUM(G9:G34)</f>
        <v>166746715.03580284</v>
      </c>
      <c r="H35" s="22">
        <f>SUM(H9:H34)</f>
        <v>128466817.98325889</v>
      </c>
      <c r="J35" s="134" t="str">
        <f ca="1">DFIE!$B$48</f>
        <v>Schweiz</v>
      </c>
      <c r="K35" s="114">
        <f>SUM(K9:K34)</f>
        <v>3093385</v>
      </c>
      <c r="L35" s="109">
        <v>858</v>
      </c>
      <c r="M35" s="23">
        <f t="shared" si="3"/>
        <v>858</v>
      </c>
      <c r="N35" s="113">
        <f t="shared" si="4"/>
        <v>100</v>
      </c>
      <c r="O35" s="24">
        <f>SUM(O9:O34)</f>
        <v>86744740.209790185</v>
      </c>
      <c r="P35" s="22">
        <f>SUM(P9:P34)</f>
        <v>128466817.98325889</v>
      </c>
    </row>
    <row r="36" spans="1:16" ht="21" customHeight="1" x14ac:dyDescent="0.2"/>
    <row r="37" spans="1:16" ht="22.5" customHeight="1" x14ac:dyDescent="0.35">
      <c r="B37" s="89" t="str">
        <f ca="1">DFIE!$B$97</f>
        <v>GLA 3 (Siedlungsstruktur)</v>
      </c>
      <c r="C37" s="140"/>
      <c r="D37" s="141"/>
      <c r="E37" s="141"/>
      <c r="H37" s="91"/>
      <c r="J37" s="89" t="str">
        <f ca="1">DFIE!$B$99</f>
        <v>GLA 4 (Geringe Bevölkerungsdichte)</v>
      </c>
      <c r="K37" s="140"/>
      <c r="L37" s="148"/>
      <c r="P37" s="91"/>
    </row>
    <row r="38" spans="1:16" ht="18" customHeight="1" x14ac:dyDescent="0.35">
      <c r="B38" s="100"/>
      <c r="C38" s="140"/>
      <c r="D38" s="141"/>
      <c r="E38" s="141"/>
      <c r="H38" s="91" t="str">
        <f ca="1">DFIE!$B$98</f>
        <v>Indikator = Anteil der Wohnbevölkerung in Siedlungen mit weniger als 200 Einwohnern</v>
      </c>
      <c r="J38" s="100"/>
      <c r="K38" s="140"/>
      <c r="L38" s="148"/>
      <c r="P38" s="91" t="str">
        <f ca="1">DFIE!$B$100</f>
        <v>Indikator = Hektaren pro Einwohner</v>
      </c>
    </row>
    <row r="39" spans="1:16" ht="12" customHeight="1" x14ac:dyDescent="0.2">
      <c r="B39" s="144" t="str">
        <f ca="1">DFIE!$B$49</f>
        <v>Spalte</v>
      </c>
      <c r="C39" s="146" t="s">
        <v>46</v>
      </c>
      <c r="D39" s="145" t="s">
        <v>47</v>
      </c>
      <c r="E39" s="145" t="s">
        <v>55</v>
      </c>
      <c r="F39" s="145" t="s">
        <v>49</v>
      </c>
      <c r="G39" s="145" t="s">
        <v>50</v>
      </c>
      <c r="H39" s="147" t="s">
        <v>51</v>
      </c>
      <c r="J39" s="144" t="str">
        <f ca="1">DFIE!$B$49</f>
        <v>Spalte</v>
      </c>
      <c r="K39" s="146" t="s">
        <v>52</v>
      </c>
      <c r="L39" s="145" t="s">
        <v>53</v>
      </c>
      <c r="M39" s="145" t="s">
        <v>54</v>
      </c>
      <c r="N39" s="145" t="s">
        <v>63</v>
      </c>
      <c r="O39" s="145" t="s">
        <v>64</v>
      </c>
      <c r="P39" s="147" t="s">
        <v>92</v>
      </c>
    </row>
    <row r="40" spans="1:16" ht="12" customHeight="1" x14ac:dyDescent="0.2">
      <c r="B40" s="144" t="str">
        <f ca="1">DFIE!$B$50</f>
        <v>Formel</v>
      </c>
      <c r="C40" s="151"/>
      <c r="D40" s="150"/>
      <c r="E40" s="150" t="s">
        <v>87</v>
      </c>
      <c r="F40" s="150" t="str">
        <f ca="1">DFIE!$B$114</f>
        <v>E / E[Schweiz]</v>
      </c>
      <c r="G40" s="150" t="s">
        <v>89</v>
      </c>
      <c r="H40" s="152" t="str">
        <f ca="1">DFIE!$B$115</f>
        <v>G / G[Schweiz] * Dotation</v>
      </c>
      <c r="J40" s="144" t="str">
        <f ca="1">DFIE!$B$50</f>
        <v>Formel</v>
      </c>
      <c r="K40" s="151"/>
      <c r="L40" s="150"/>
      <c r="M40" s="150" t="s">
        <v>99</v>
      </c>
      <c r="N40" s="150" t="str">
        <f ca="1">DFIE!$B$116</f>
        <v>M / M[Schweiz]</v>
      </c>
      <c r="O40" s="150" t="s">
        <v>560</v>
      </c>
      <c r="P40" s="152" t="str">
        <f ca="1">DFIE!$B$117</f>
        <v>O / O[Schweiz] * Dotation</v>
      </c>
    </row>
    <row r="41" spans="1:16" ht="54" customHeight="1" x14ac:dyDescent="0.2">
      <c r="B41" s="115"/>
      <c r="C41" s="111" t="str">
        <f ca="1">DFIE!$B$110</f>
        <v>Ständige Wohnbev.
in Siedlungen mit
weniger als 200 Einw.</v>
      </c>
      <c r="D41" s="111" t="str">
        <f ca="1">DFIE!$B$102</f>
        <v>Ständige Wohn-
bevölkerung</v>
      </c>
      <c r="E41" s="129" t="str">
        <f ca="1">DFIE!$B$103</f>
        <v>Indikator</v>
      </c>
      <c r="F41" s="111" t="str">
        <f ca="1">DFIE!$B$104</f>
        <v>Lastenindex</v>
      </c>
      <c r="G41" s="111" t="str">
        <f ca="1">DFIE!$B$105</f>
        <v>Massgebende
Sonderlasten</v>
      </c>
      <c r="H41" s="136" t="str">
        <f ca="1">DFIE!$B$111</f>
        <v>Auszahlung
GLA 3</v>
      </c>
      <c r="J41" s="115"/>
      <c r="K41" s="111" t="str">
        <f ca="1">DFIE!$B$112</f>
        <v>Fläche</v>
      </c>
      <c r="L41" s="111" t="str">
        <f ca="1">DFIE!$B$102</f>
        <v>Ständige Wohn-
bevölkerung</v>
      </c>
      <c r="M41" s="129" t="str">
        <f ca="1">DFIE!$B$103</f>
        <v>Indikator</v>
      </c>
      <c r="N41" s="111" t="str">
        <f ca="1">DFIE!$B$104</f>
        <v>Lastenindex</v>
      </c>
      <c r="O41" s="111" t="str">
        <f ca="1">DFIE!$B$105</f>
        <v>Massgebende
Sonderlasten</v>
      </c>
      <c r="P41" s="136" t="str">
        <f ca="1">DFIE!$B$113</f>
        <v>Auszahlung
GLA 4</v>
      </c>
    </row>
    <row r="42" spans="1:16" ht="12.75" customHeight="1" x14ac:dyDescent="0.2">
      <c r="A42" s="139"/>
      <c r="B42" s="92" t="str">
        <f ca="1">DFIE!$B$51</f>
        <v>Erhebungsjahr</v>
      </c>
      <c r="C42" s="153">
        <v>2023</v>
      </c>
      <c r="D42" s="154">
        <f>D7</f>
        <v>2023</v>
      </c>
      <c r="E42" s="96"/>
      <c r="F42" s="96"/>
      <c r="G42" s="97"/>
      <c r="H42" s="99"/>
      <c r="J42" s="92" t="str">
        <f ca="1">DFIE!$B$51</f>
        <v>Erhebungsjahr</v>
      </c>
      <c r="K42" s="153">
        <v>2023</v>
      </c>
      <c r="L42" s="154">
        <f>D7</f>
        <v>2023</v>
      </c>
      <c r="M42" s="96"/>
      <c r="N42" s="96"/>
      <c r="O42" s="97"/>
      <c r="P42" s="99"/>
    </row>
    <row r="43" spans="1:16" ht="12.75" customHeight="1" x14ac:dyDescent="0.2">
      <c r="A43" s="139"/>
      <c r="B43" s="92" t="str">
        <f ca="1">DFIE!$B$52</f>
        <v>Einheit</v>
      </c>
      <c r="C43" s="149" t="str">
        <f ca="1">DFIE!$B$56</f>
        <v>Anzahl</v>
      </c>
      <c r="D43" s="142" t="str">
        <f ca="1">DFIE!$B$56</f>
        <v>Anzahl</v>
      </c>
      <c r="E43" s="95" t="str">
        <f ca="1">DFIE!$B$58</f>
        <v>Prozent</v>
      </c>
      <c r="F43" s="95" t="str">
        <f ca="1">DFIE!$B$57</f>
        <v>Punkte</v>
      </c>
      <c r="G43" s="143"/>
      <c r="H43" s="94" t="str">
        <f ca="1">DFIE!$B$54</f>
        <v>CHF</v>
      </c>
      <c r="J43" s="92" t="str">
        <f ca="1">DFIE!$B$52</f>
        <v>Einheit</v>
      </c>
      <c r="K43" s="149" t="str">
        <f ca="1">DFIE!$B$59</f>
        <v>Hektaren</v>
      </c>
      <c r="L43" s="142" t="str">
        <f ca="1">DFIE!$B$56</f>
        <v>Anzahl</v>
      </c>
      <c r="M43" s="95"/>
      <c r="N43" s="95" t="str">
        <f ca="1">DFIE!$B$57</f>
        <v>Punkte</v>
      </c>
      <c r="O43" s="143"/>
      <c r="P43" s="94" t="str">
        <f ca="1">DFIE!$B$54</f>
        <v>CHF</v>
      </c>
    </row>
    <row r="44" spans="1:16" x14ac:dyDescent="0.2">
      <c r="B44" s="138" t="str">
        <f ca="1">DFIE!$B$22</f>
        <v>Zürich</v>
      </c>
      <c r="C44" s="123">
        <v>36712</v>
      </c>
      <c r="D44" s="37">
        <f t="shared" ref="D44:D69" si="6">D9</f>
        <v>1605508</v>
      </c>
      <c r="E44" s="127">
        <f>C44/D44</f>
        <v>2.2866282821387373E-2</v>
      </c>
      <c r="F44" s="131">
        <f>E44/E$70*100</f>
        <v>45.069060752180853</v>
      </c>
      <c r="G44" s="38">
        <f>MAX((F44-100)*C44,0)</f>
        <v>0</v>
      </c>
      <c r="H44" s="36">
        <f>G44/G$70*DOT!$F$18</f>
        <v>0</v>
      </c>
      <c r="J44" s="138" t="str">
        <f ca="1">DFIE!$B$22</f>
        <v>Zürich</v>
      </c>
      <c r="K44" s="123">
        <v>172894</v>
      </c>
      <c r="L44" s="37">
        <f t="shared" ref="L44:L69" si="7">D9</f>
        <v>1605508</v>
      </c>
      <c r="M44" s="104">
        <f t="shared" ref="M44:M70" si="8">K44/L44</f>
        <v>0.1076880339431507</v>
      </c>
      <c r="N44" s="131">
        <f>M44/M$70*100</f>
        <v>23.373984394818155</v>
      </c>
      <c r="O44" s="38">
        <f>MAX((N44-100)*L44,0)</f>
        <v>0</v>
      </c>
      <c r="P44" s="36">
        <f>O44/O$70*DOT!$G$18</f>
        <v>0</v>
      </c>
    </row>
    <row r="45" spans="1:16" x14ac:dyDescent="0.2">
      <c r="B45" s="119" t="str">
        <f ca="1">DFIE!$B$23</f>
        <v>Bern</v>
      </c>
      <c r="C45" s="124">
        <v>97991</v>
      </c>
      <c r="D45" s="20">
        <f t="shared" si="6"/>
        <v>1063533</v>
      </c>
      <c r="E45" s="120">
        <f t="shared" ref="E45:E70" si="9">C45/D45</f>
        <v>9.2137244448456224E-2</v>
      </c>
      <c r="F45" s="121">
        <f t="shared" ref="F45:F70" si="10">E45/E$70*100</f>
        <v>181.60096680436595</v>
      </c>
      <c r="G45" s="21">
        <f t="shared" ref="G45:G69" si="11">MAX((F45-100)*C45,0)</f>
        <v>7996160.338126624</v>
      </c>
      <c r="H45" s="19">
        <f>G45/G$70*DOT!$F$18</f>
        <v>22683930.903894253</v>
      </c>
      <c r="J45" s="119" t="str">
        <f ca="1">DFIE!$B$23</f>
        <v>Bern</v>
      </c>
      <c r="K45" s="124">
        <v>595850</v>
      </c>
      <c r="L45" s="20">
        <f t="shared" si="7"/>
        <v>1063533</v>
      </c>
      <c r="M45" s="135">
        <f t="shared" si="8"/>
        <v>0.56025530002360058</v>
      </c>
      <c r="N45" s="121">
        <f t="shared" ref="N45:N70" si="12">M45/M$70*100</f>
        <v>121.60495609734095</v>
      </c>
      <c r="O45" s="21">
        <f t="shared" ref="O45:O69" si="13">MAX((N45-100)*L45,0)</f>
        <v>22977583.773073308</v>
      </c>
      <c r="P45" s="19">
        <f>O45/O$70*DOT!$G$18</f>
        <v>4682696.0743660666</v>
      </c>
    </row>
    <row r="46" spans="1:16" x14ac:dyDescent="0.2">
      <c r="B46" s="116" t="str">
        <f ca="1">DFIE!$B$24</f>
        <v>Luzern</v>
      </c>
      <c r="C46" s="125">
        <v>34692</v>
      </c>
      <c r="D46" s="17">
        <f t="shared" si="6"/>
        <v>432744</v>
      </c>
      <c r="E46" s="117">
        <f t="shared" si="9"/>
        <v>8.0167489323942104E-2</v>
      </c>
      <c r="F46" s="118">
        <f t="shared" si="10"/>
        <v>158.0087797790712</v>
      </c>
      <c r="G46" s="18">
        <f t="shared" si="11"/>
        <v>2012440.5880955383</v>
      </c>
      <c r="H46" s="16">
        <f>G46/G$70*DOT!$F$18</f>
        <v>5708997.9838056387</v>
      </c>
      <c r="J46" s="116" t="str">
        <f ca="1">DFIE!$B$24</f>
        <v>Luzern</v>
      </c>
      <c r="K46" s="125">
        <v>149352</v>
      </c>
      <c r="L46" s="17">
        <f t="shared" si="7"/>
        <v>432744</v>
      </c>
      <c r="M46" s="137">
        <f t="shared" si="8"/>
        <v>0.34512783539459818</v>
      </c>
      <c r="N46" s="118">
        <f t="shared" si="12"/>
        <v>74.91094732948082</v>
      </c>
      <c r="O46" s="18">
        <f t="shared" si="13"/>
        <v>0</v>
      </c>
      <c r="P46" s="16">
        <f>O46/O$70*DOT!$G$18</f>
        <v>0</v>
      </c>
    </row>
    <row r="47" spans="1:16" x14ac:dyDescent="0.2">
      <c r="B47" s="119" t="str">
        <f ca="1">DFIE!$B$25</f>
        <v>Uri</v>
      </c>
      <c r="C47" s="124">
        <v>4533</v>
      </c>
      <c r="D47" s="20">
        <f t="shared" si="6"/>
        <v>37931</v>
      </c>
      <c r="E47" s="120">
        <f t="shared" si="9"/>
        <v>0.11950647227861116</v>
      </c>
      <c r="F47" s="121">
        <f t="shared" si="10"/>
        <v>235.54525680780304</v>
      </c>
      <c r="G47" s="21">
        <f t="shared" si="11"/>
        <v>614426.64910977124</v>
      </c>
      <c r="H47" s="19">
        <f>G47/G$70*DOT!$F$18</f>
        <v>1743038.041328558</v>
      </c>
      <c r="J47" s="119" t="str">
        <f ca="1">DFIE!$B$25</f>
        <v>Uri</v>
      </c>
      <c r="K47" s="124">
        <v>107653</v>
      </c>
      <c r="L47" s="20">
        <f t="shared" si="7"/>
        <v>37931</v>
      </c>
      <c r="M47" s="135">
        <f t="shared" si="8"/>
        <v>2.8381271255701144</v>
      </c>
      <c r="N47" s="121">
        <f t="shared" si="12"/>
        <v>616.02331024639602</v>
      </c>
      <c r="O47" s="21">
        <f t="shared" si="13"/>
        <v>19573280.180956047</v>
      </c>
      <c r="P47" s="19">
        <f>O47/O$70*DOT!$G$18</f>
        <v>3988919.0774374804</v>
      </c>
    </row>
    <row r="48" spans="1:16" x14ac:dyDescent="0.2">
      <c r="B48" s="116" t="str">
        <f ca="1">DFIE!$B$26</f>
        <v>Schwyz</v>
      </c>
      <c r="C48" s="125">
        <v>12528</v>
      </c>
      <c r="D48" s="17">
        <f t="shared" si="6"/>
        <v>167403</v>
      </c>
      <c r="E48" s="117">
        <f t="shared" si="9"/>
        <v>7.4837368505940749E-2</v>
      </c>
      <c r="F48" s="118">
        <f t="shared" si="10"/>
        <v>147.50320085138122</v>
      </c>
      <c r="G48" s="18">
        <f t="shared" si="11"/>
        <v>595120.10026610398</v>
      </c>
      <c r="H48" s="16">
        <f>G48/G$70*DOT!$F$18</f>
        <v>1688268.201625092</v>
      </c>
      <c r="J48" s="116" t="str">
        <f ca="1">DFIE!$B$26</f>
        <v>Schwyz</v>
      </c>
      <c r="K48" s="125">
        <v>90788</v>
      </c>
      <c r="L48" s="17">
        <f t="shared" si="7"/>
        <v>167403</v>
      </c>
      <c r="M48" s="137">
        <f t="shared" si="8"/>
        <v>0.54233197732418181</v>
      </c>
      <c r="N48" s="118">
        <f t="shared" si="12"/>
        <v>117.71464953551194</v>
      </c>
      <c r="O48" s="18">
        <f t="shared" si="13"/>
        <v>2965485.4761933051</v>
      </c>
      <c r="P48" s="16">
        <f>O48/O$70*DOT!$G$18</f>
        <v>604348.45260941132</v>
      </c>
    </row>
    <row r="49" spans="2:16" x14ac:dyDescent="0.2">
      <c r="B49" s="119" t="str">
        <f ca="1">DFIE!$B$27</f>
        <v>Obwalden</v>
      </c>
      <c r="C49" s="124">
        <v>4473</v>
      </c>
      <c r="D49" s="20">
        <f t="shared" si="6"/>
        <v>39272</v>
      </c>
      <c r="E49" s="120">
        <f t="shared" si="9"/>
        <v>0.11389794255449175</v>
      </c>
      <c r="F49" s="121">
        <f t="shared" si="10"/>
        <v>224.4909385855895</v>
      </c>
      <c r="G49" s="21">
        <f t="shared" si="11"/>
        <v>556847.96829334181</v>
      </c>
      <c r="H49" s="19">
        <f>G49/G$70*DOT!$F$18</f>
        <v>1579695.791805424</v>
      </c>
      <c r="J49" s="119" t="str">
        <f ca="1">DFIE!$B$27</f>
        <v>Obwalden</v>
      </c>
      <c r="K49" s="124">
        <v>49058</v>
      </c>
      <c r="L49" s="20">
        <f t="shared" si="7"/>
        <v>39272</v>
      </c>
      <c r="M49" s="135">
        <f t="shared" si="8"/>
        <v>1.2491851700957426</v>
      </c>
      <c r="N49" s="121">
        <f t="shared" si="12"/>
        <v>271.13908205873844</v>
      </c>
      <c r="O49" s="21">
        <f t="shared" si="13"/>
        <v>6720974.0306107756</v>
      </c>
      <c r="P49" s="19">
        <f>O49/O$70*DOT!$G$18</f>
        <v>1369694.8739204991</v>
      </c>
    </row>
    <row r="50" spans="2:16" x14ac:dyDescent="0.2">
      <c r="B50" s="116" t="str">
        <f ca="1">DFIE!$B$28</f>
        <v>Nidwalden</v>
      </c>
      <c r="C50" s="125">
        <v>3733</v>
      </c>
      <c r="D50" s="17">
        <f t="shared" si="6"/>
        <v>45016</v>
      </c>
      <c r="E50" s="117">
        <f t="shared" si="9"/>
        <v>8.2926070730406962E-2</v>
      </c>
      <c r="F50" s="118">
        <f t="shared" si="10"/>
        <v>163.44589756375615</v>
      </c>
      <c r="G50" s="18">
        <f t="shared" si="11"/>
        <v>236843.5356055017</v>
      </c>
      <c r="H50" s="16">
        <f>G50/G$70*DOT!$F$18</f>
        <v>671890.27852434514</v>
      </c>
      <c r="J50" s="116" t="str">
        <f ca="1">DFIE!$B$28</f>
        <v>Nidwalden</v>
      </c>
      <c r="K50" s="125">
        <v>27584</v>
      </c>
      <c r="L50" s="17">
        <f t="shared" si="7"/>
        <v>45016</v>
      </c>
      <c r="M50" s="137">
        <f t="shared" si="8"/>
        <v>0.61275990758841303</v>
      </c>
      <c r="N50" s="118">
        <f t="shared" si="12"/>
        <v>133.00122579359936</v>
      </c>
      <c r="O50" s="18">
        <f t="shared" si="13"/>
        <v>1485583.1803246688</v>
      </c>
      <c r="P50" s="16">
        <f>O50/O$70*DOT!$G$18</f>
        <v>302753.09168071544</v>
      </c>
    </row>
    <row r="51" spans="2:16" x14ac:dyDescent="0.2">
      <c r="B51" s="119" t="str">
        <f ca="1">DFIE!$B$29</f>
        <v>Glarus</v>
      </c>
      <c r="C51" s="124">
        <v>2307</v>
      </c>
      <c r="D51" s="20">
        <f t="shared" si="6"/>
        <v>42056</v>
      </c>
      <c r="E51" s="120">
        <f t="shared" si="9"/>
        <v>5.4855430854099295E-2</v>
      </c>
      <c r="F51" s="121">
        <f t="shared" si="10"/>
        <v>108.1191361561431</v>
      </c>
      <c r="G51" s="21">
        <f t="shared" si="11"/>
        <v>18730.847112222131</v>
      </c>
      <c r="H51" s="19">
        <f>G51/G$70*DOT!$F$18</f>
        <v>53136.658558374904</v>
      </c>
      <c r="J51" s="119" t="str">
        <f ca="1">DFIE!$B$29</f>
        <v>Glarus</v>
      </c>
      <c r="K51" s="124">
        <v>68531</v>
      </c>
      <c r="L51" s="20">
        <f t="shared" si="7"/>
        <v>42056</v>
      </c>
      <c r="M51" s="135">
        <f t="shared" si="8"/>
        <v>1.629517785809397</v>
      </c>
      <c r="N51" s="121">
        <f t="shared" si="12"/>
        <v>353.6913239282888</v>
      </c>
      <c r="O51" s="21">
        <f t="shared" si="13"/>
        <v>10669242.319128113</v>
      </c>
      <c r="P51" s="19">
        <f>O51/O$70*DOT!$G$18</f>
        <v>2174328.6682209377</v>
      </c>
    </row>
    <row r="52" spans="2:16" x14ac:dyDescent="0.2">
      <c r="B52" s="116" t="str">
        <f ca="1">DFIE!$B$30</f>
        <v>Zug</v>
      </c>
      <c r="C52" s="125">
        <v>5653</v>
      </c>
      <c r="D52" s="17">
        <f t="shared" si="6"/>
        <v>132556</v>
      </c>
      <c r="E52" s="117">
        <f t="shared" si="9"/>
        <v>4.2646126919943267E-2</v>
      </c>
      <c r="F52" s="118">
        <f t="shared" si="10"/>
        <v>84.054802436119047</v>
      </c>
      <c r="G52" s="18">
        <f t="shared" si="11"/>
        <v>0</v>
      </c>
      <c r="H52" s="16">
        <f>G52/G$70*DOT!$F$18</f>
        <v>0</v>
      </c>
      <c r="J52" s="116" t="str">
        <f ca="1">DFIE!$B$30</f>
        <v>Zug</v>
      </c>
      <c r="K52" s="125">
        <v>23873</v>
      </c>
      <c r="L52" s="17">
        <f t="shared" si="7"/>
        <v>132556</v>
      </c>
      <c r="M52" s="137">
        <f t="shared" si="8"/>
        <v>0.18009746823983827</v>
      </c>
      <c r="N52" s="118">
        <f t="shared" si="12"/>
        <v>39.090651561217229</v>
      </c>
      <c r="O52" s="18">
        <f t="shared" si="13"/>
        <v>0</v>
      </c>
      <c r="P52" s="16">
        <f>O52/O$70*DOT!$G$18</f>
        <v>0</v>
      </c>
    </row>
    <row r="53" spans="2:16" x14ac:dyDescent="0.2">
      <c r="B53" s="119" t="str">
        <f ca="1">DFIE!$B$31</f>
        <v>Freiburg</v>
      </c>
      <c r="C53" s="124">
        <v>30863</v>
      </c>
      <c r="D53" s="20">
        <f t="shared" si="6"/>
        <v>341537</v>
      </c>
      <c r="E53" s="120">
        <f t="shared" si="9"/>
        <v>9.0365026336824417E-2</v>
      </c>
      <c r="F53" s="121">
        <f t="shared" si="10"/>
        <v>178.10795456607846</v>
      </c>
      <c r="G53" s="21">
        <f t="shared" si="11"/>
        <v>2410645.8017728794</v>
      </c>
      <c r="H53" s="19">
        <f>G53/G$70*DOT!$F$18</f>
        <v>6838647.6119599827</v>
      </c>
      <c r="J53" s="119" t="str">
        <f ca="1">DFIE!$B$31</f>
        <v>Freiburg</v>
      </c>
      <c r="K53" s="124">
        <v>167243</v>
      </c>
      <c r="L53" s="20">
        <f t="shared" si="7"/>
        <v>341537</v>
      </c>
      <c r="M53" s="135">
        <f t="shared" si="8"/>
        <v>0.48967754591742624</v>
      </c>
      <c r="N53" s="121">
        <f t="shared" si="12"/>
        <v>106.28586016166889</v>
      </c>
      <c r="O53" s="21">
        <f t="shared" si="13"/>
        <v>2146853.8220359087</v>
      </c>
      <c r="P53" s="19">
        <f>O53/O$70*DOT!$G$18</f>
        <v>437516.14895497396</v>
      </c>
    </row>
    <row r="54" spans="2:16" x14ac:dyDescent="0.2">
      <c r="B54" s="116" t="str">
        <f ca="1">DFIE!$B$32</f>
        <v>Solothurn</v>
      </c>
      <c r="C54" s="125">
        <v>8171</v>
      </c>
      <c r="D54" s="17">
        <f t="shared" si="6"/>
        <v>286844</v>
      </c>
      <c r="E54" s="117">
        <f t="shared" si="9"/>
        <v>2.8485866882347201E-2</v>
      </c>
      <c r="F54" s="118">
        <f t="shared" si="10"/>
        <v>56.145166887302075</v>
      </c>
      <c r="G54" s="18">
        <f t="shared" si="11"/>
        <v>0</v>
      </c>
      <c r="H54" s="16">
        <f>G54/G$70*DOT!$F$18</f>
        <v>0</v>
      </c>
      <c r="J54" s="116" t="str">
        <f ca="1">DFIE!$B$32</f>
        <v>Solothurn</v>
      </c>
      <c r="K54" s="125">
        <v>79046</v>
      </c>
      <c r="L54" s="17">
        <f t="shared" si="7"/>
        <v>286844</v>
      </c>
      <c r="M54" s="137">
        <f t="shared" si="8"/>
        <v>0.27557139072108883</v>
      </c>
      <c r="N54" s="118">
        <f t="shared" si="12"/>
        <v>59.813529419372848</v>
      </c>
      <c r="O54" s="18">
        <f t="shared" si="13"/>
        <v>0</v>
      </c>
      <c r="P54" s="16">
        <f>O54/O$70*DOT!$G$18</f>
        <v>0</v>
      </c>
    </row>
    <row r="55" spans="2:16" x14ac:dyDescent="0.2">
      <c r="B55" s="119" t="str">
        <f ca="1">DFIE!$B$33</f>
        <v>Basel-Stadt</v>
      </c>
      <c r="C55" s="124">
        <v>1007</v>
      </c>
      <c r="D55" s="20">
        <f t="shared" si="6"/>
        <v>200031</v>
      </c>
      <c r="E55" s="120">
        <f t="shared" si="9"/>
        <v>5.0342196959471284E-3</v>
      </c>
      <c r="F55" s="121">
        <f t="shared" si="10"/>
        <v>9.9223627683050122</v>
      </c>
      <c r="G55" s="21">
        <f t="shared" si="11"/>
        <v>0</v>
      </c>
      <c r="H55" s="19">
        <f>G55/G$70*DOT!$F$18</f>
        <v>0</v>
      </c>
      <c r="J55" s="119" t="str">
        <f ca="1">DFIE!$B$33</f>
        <v>Basel-Stadt</v>
      </c>
      <c r="K55" s="124">
        <v>3695</v>
      </c>
      <c r="L55" s="20">
        <f t="shared" si="7"/>
        <v>200031</v>
      </c>
      <c r="M55" s="135">
        <f t="shared" si="8"/>
        <v>1.8472136818793086E-2</v>
      </c>
      <c r="N55" s="121">
        <f t="shared" si="12"/>
        <v>4.0094281781516097</v>
      </c>
      <c r="O55" s="21">
        <f t="shared" si="13"/>
        <v>0</v>
      </c>
      <c r="P55" s="19">
        <f>O55/O$70*DOT!$G$18</f>
        <v>0</v>
      </c>
    </row>
    <row r="56" spans="2:16" ht="12.75" customHeight="1" x14ac:dyDescent="0.2">
      <c r="B56" s="116" t="str">
        <f ca="1">DFIE!$B$34</f>
        <v>Basel-Landschaft</v>
      </c>
      <c r="C56" s="125">
        <v>4715</v>
      </c>
      <c r="D56" s="17">
        <f t="shared" si="6"/>
        <v>298837</v>
      </c>
      <c r="E56" s="117">
        <f t="shared" si="9"/>
        <v>1.5777832062294831E-2</v>
      </c>
      <c r="F56" s="118">
        <f t="shared" si="10"/>
        <v>31.097842937907316</v>
      </c>
      <c r="G56" s="18">
        <f t="shared" si="11"/>
        <v>0</v>
      </c>
      <c r="H56" s="16">
        <f>G56/G$70*DOT!$F$18</f>
        <v>0</v>
      </c>
      <c r="J56" s="116" t="str">
        <f ca="1">DFIE!$B$34</f>
        <v>Basel-Landschaft</v>
      </c>
      <c r="K56" s="125">
        <v>51767</v>
      </c>
      <c r="L56" s="17">
        <f t="shared" si="7"/>
        <v>298837</v>
      </c>
      <c r="M56" s="137">
        <f t="shared" si="8"/>
        <v>0.17322821471236829</v>
      </c>
      <c r="N56" s="118">
        <f t="shared" si="12"/>
        <v>37.599661161672046</v>
      </c>
      <c r="O56" s="18">
        <f t="shared" si="13"/>
        <v>0</v>
      </c>
      <c r="P56" s="16">
        <f>O56/O$70*DOT!$G$18</f>
        <v>0</v>
      </c>
    </row>
    <row r="57" spans="2:16" x14ac:dyDescent="0.2">
      <c r="B57" s="119" t="str">
        <f ca="1">DFIE!$B$35</f>
        <v>Schaffhausen</v>
      </c>
      <c r="C57" s="124">
        <v>2429</v>
      </c>
      <c r="D57" s="20">
        <f t="shared" si="6"/>
        <v>87111</v>
      </c>
      <c r="E57" s="120">
        <f t="shared" si="9"/>
        <v>2.7883964137709358E-2</v>
      </c>
      <c r="F57" s="121">
        <f t="shared" si="10"/>
        <v>54.958826651030066</v>
      </c>
      <c r="G57" s="21">
        <f t="shared" si="11"/>
        <v>0</v>
      </c>
      <c r="H57" s="19">
        <f>G57/G$70*DOT!$F$18</f>
        <v>0</v>
      </c>
      <c r="J57" s="119" t="str">
        <f ca="1">DFIE!$B$35</f>
        <v>Schaffhausen</v>
      </c>
      <c r="K57" s="124">
        <v>29842</v>
      </c>
      <c r="L57" s="20">
        <f t="shared" si="7"/>
        <v>87111</v>
      </c>
      <c r="M57" s="135">
        <f t="shared" si="8"/>
        <v>0.34257441654900073</v>
      </c>
      <c r="N57" s="121">
        <f t="shared" si="12"/>
        <v>74.356720735633488</v>
      </c>
      <c r="O57" s="21">
        <f t="shared" si="13"/>
        <v>0</v>
      </c>
      <c r="P57" s="19">
        <f>O57/O$70*DOT!$G$18</f>
        <v>0</v>
      </c>
    </row>
    <row r="58" spans="2:16" ht="12.75" customHeight="1" x14ac:dyDescent="0.2">
      <c r="B58" s="116" t="str">
        <f ca="1">DFIE!$B$36</f>
        <v>Appenzell A.Rh.</v>
      </c>
      <c r="C58" s="125">
        <v>6571</v>
      </c>
      <c r="D58" s="17">
        <f t="shared" si="6"/>
        <v>56495</v>
      </c>
      <c r="E58" s="117">
        <f t="shared" si="9"/>
        <v>0.11631117798035225</v>
      </c>
      <c r="F58" s="118">
        <f t="shared" si="10"/>
        <v>229.24738522219346</v>
      </c>
      <c r="G58" s="18">
        <f t="shared" si="11"/>
        <v>849284.56829503318</v>
      </c>
      <c r="H58" s="16">
        <f>G58/G$70*DOT!$F$18</f>
        <v>2409295.4180883411</v>
      </c>
      <c r="J58" s="116" t="str">
        <f ca="1">DFIE!$B$36</f>
        <v>Appenzell A.Rh.</v>
      </c>
      <c r="K58" s="125">
        <v>24284</v>
      </c>
      <c r="L58" s="17">
        <f t="shared" si="7"/>
        <v>56495</v>
      </c>
      <c r="M58" s="137">
        <f t="shared" si="8"/>
        <v>0.42984334896893528</v>
      </c>
      <c r="N58" s="118">
        <f t="shared" si="12"/>
        <v>93.298682900276845</v>
      </c>
      <c r="O58" s="18">
        <f t="shared" si="13"/>
        <v>0</v>
      </c>
      <c r="P58" s="16">
        <f>O58/O$70*DOT!$G$18</f>
        <v>0</v>
      </c>
    </row>
    <row r="59" spans="2:16" x14ac:dyDescent="0.2">
      <c r="B59" s="119" t="str">
        <f ca="1">DFIE!$B$37</f>
        <v>Appenzell I.Rh.</v>
      </c>
      <c r="C59" s="124">
        <v>3370</v>
      </c>
      <c r="D59" s="20">
        <f t="shared" si="6"/>
        <v>16585</v>
      </c>
      <c r="E59" s="120">
        <f t="shared" si="9"/>
        <v>0.20319565872776604</v>
      </c>
      <c r="F59" s="121">
        <f t="shared" si="10"/>
        <v>400.49524268175122</v>
      </c>
      <c r="G59" s="21">
        <f t="shared" si="11"/>
        <v>1012668.9678375017</v>
      </c>
      <c r="H59" s="19">
        <f>G59/G$70*DOT!$F$18</f>
        <v>2872792.931053909</v>
      </c>
      <c r="J59" s="119" t="str">
        <f ca="1">DFIE!$B$37</f>
        <v>Appenzell I.Rh.</v>
      </c>
      <c r="K59" s="124">
        <v>17248</v>
      </c>
      <c r="L59" s="20">
        <f t="shared" si="7"/>
        <v>16585</v>
      </c>
      <c r="M59" s="135">
        <f t="shared" si="8"/>
        <v>1.0399758818209226</v>
      </c>
      <c r="N59" s="121">
        <f t="shared" si="12"/>
        <v>225.72962977021257</v>
      </c>
      <c r="O59" s="21">
        <f t="shared" si="13"/>
        <v>2085225.9097389753</v>
      </c>
      <c r="P59" s="19">
        <f>O59/O$70*DOT!$G$18</f>
        <v>424956.74384805368</v>
      </c>
    </row>
    <row r="60" spans="2:16" x14ac:dyDescent="0.2">
      <c r="B60" s="116" t="str">
        <f ca="1">DFIE!$B$38</f>
        <v>St. Gallen</v>
      </c>
      <c r="C60" s="125">
        <v>33355</v>
      </c>
      <c r="D60" s="17">
        <f t="shared" si="6"/>
        <v>535114</v>
      </c>
      <c r="E60" s="117">
        <f t="shared" si="9"/>
        <v>6.2332512324476654E-2</v>
      </c>
      <c r="F60" s="118">
        <f t="shared" si="10"/>
        <v>122.85633859825813</v>
      </c>
      <c r="G60" s="18">
        <f t="shared" si="11"/>
        <v>762373.17394490005</v>
      </c>
      <c r="H60" s="16">
        <f>G60/G$70*DOT!$F$18</f>
        <v>2162740.5741591589</v>
      </c>
      <c r="J60" s="116" t="str">
        <f ca="1">DFIE!$B$38</f>
        <v>St. Gallen</v>
      </c>
      <c r="K60" s="125">
        <v>202820</v>
      </c>
      <c r="L60" s="17">
        <f t="shared" si="7"/>
        <v>535114</v>
      </c>
      <c r="M60" s="137">
        <f t="shared" si="8"/>
        <v>0.37902204016340446</v>
      </c>
      <c r="N60" s="118">
        <f t="shared" si="12"/>
        <v>82.267777836378926</v>
      </c>
      <c r="O60" s="18">
        <f t="shared" si="13"/>
        <v>0</v>
      </c>
      <c r="P60" s="16">
        <f>O60/O$70*DOT!$G$18</f>
        <v>0</v>
      </c>
    </row>
    <row r="61" spans="2:16" x14ac:dyDescent="0.2">
      <c r="B61" s="119" t="str">
        <f ca="1">DFIE!$B$39</f>
        <v>Graubünden</v>
      </c>
      <c r="C61" s="124">
        <v>25229</v>
      </c>
      <c r="D61" s="20">
        <f t="shared" si="6"/>
        <v>204888</v>
      </c>
      <c r="E61" s="120">
        <f t="shared" si="9"/>
        <v>0.12313556674866269</v>
      </c>
      <c r="F61" s="121">
        <f t="shared" si="10"/>
        <v>242.6981412719615</v>
      </c>
      <c r="G61" s="21">
        <f t="shared" si="11"/>
        <v>3600131.4061503168</v>
      </c>
      <c r="H61" s="19">
        <f>G61/G$70*DOT!$F$18</f>
        <v>10213043.336895658</v>
      </c>
      <c r="J61" s="119" t="str">
        <f ca="1">DFIE!$B$39</f>
        <v>Graubünden</v>
      </c>
      <c r="K61" s="124">
        <v>710530</v>
      </c>
      <c r="L61" s="20">
        <f t="shared" si="7"/>
        <v>204888</v>
      </c>
      <c r="M61" s="135">
        <f t="shared" si="8"/>
        <v>3.4678946546405842</v>
      </c>
      <c r="N61" s="121">
        <f t="shared" si="12"/>
        <v>752.71608713029048</v>
      </c>
      <c r="O61" s="21">
        <f t="shared" si="13"/>
        <v>133733693.65995096</v>
      </c>
      <c r="P61" s="19">
        <f>O61/O$70*DOT!$G$18</f>
        <v>27254138.141617406</v>
      </c>
    </row>
    <row r="62" spans="2:16" x14ac:dyDescent="0.2">
      <c r="B62" s="116" t="str">
        <f ca="1">DFIE!$B$40</f>
        <v>Aargau</v>
      </c>
      <c r="C62" s="125">
        <v>17240</v>
      </c>
      <c r="D62" s="17">
        <f t="shared" si="6"/>
        <v>726894</v>
      </c>
      <c r="E62" s="117">
        <f t="shared" si="9"/>
        <v>2.3717350810434534E-2</v>
      </c>
      <c r="F62" s="118">
        <f t="shared" si="10"/>
        <v>46.746501515168653</v>
      </c>
      <c r="G62" s="18">
        <f t="shared" si="11"/>
        <v>0</v>
      </c>
      <c r="H62" s="16">
        <f>G62/G$70*DOT!$F$18</f>
        <v>0</v>
      </c>
      <c r="J62" s="116" t="str">
        <f ca="1">DFIE!$B$40</f>
        <v>Aargau</v>
      </c>
      <c r="K62" s="125">
        <v>140380</v>
      </c>
      <c r="L62" s="17">
        <f t="shared" si="7"/>
        <v>726894</v>
      </c>
      <c r="M62" s="137">
        <f t="shared" si="8"/>
        <v>0.19312306883809743</v>
      </c>
      <c r="N62" s="118">
        <f t="shared" si="12"/>
        <v>41.917894050179093</v>
      </c>
      <c r="O62" s="18">
        <f t="shared" si="13"/>
        <v>0</v>
      </c>
      <c r="P62" s="16">
        <f>O62/O$70*DOT!$G$18</f>
        <v>0</v>
      </c>
    </row>
    <row r="63" spans="2:16" x14ac:dyDescent="0.2">
      <c r="B63" s="119" t="str">
        <f ca="1">DFIE!$B$41</f>
        <v>Thurgau</v>
      </c>
      <c r="C63" s="124">
        <v>22530</v>
      </c>
      <c r="D63" s="20">
        <f t="shared" si="6"/>
        <v>295220</v>
      </c>
      <c r="E63" s="120">
        <f t="shared" si="9"/>
        <v>7.6315967752862271E-2</v>
      </c>
      <c r="F63" s="121">
        <f t="shared" si="10"/>
        <v>150.41749522131292</v>
      </c>
      <c r="G63" s="21">
        <f t="shared" si="11"/>
        <v>1135906.1673361801</v>
      </c>
      <c r="H63" s="19">
        <f>G63/G$70*DOT!$F$18</f>
        <v>3222398.7418438909</v>
      </c>
      <c r="J63" s="119" t="str">
        <f ca="1">DFIE!$B$41</f>
        <v>Thurgau</v>
      </c>
      <c r="K63" s="124">
        <v>99433</v>
      </c>
      <c r="L63" s="20">
        <f t="shared" si="7"/>
        <v>295220</v>
      </c>
      <c r="M63" s="135">
        <f t="shared" si="8"/>
        <v>0.33680983673192871</v>
      </c>
      <c r="N63" s="121">
        <f t="shared" si="12"/>
        <v>73.105502807761809</v>
      </c>
      <c r="O63" s="21">
        <f t="shared" si="13"/>
        <v>0</v>
      </c>
      <c r="P63" s="19">
        <f>O63/O$70*DOT!$G$18</f>
        <v>0</v>
      </c>
    </row>
    <row r="64" spans="2:16" x14ac:dyDescent="0.2">
      <c r="B64" s="116" t="str">
        <f ca="1">DFIE!$B$42</f>
        <v>Tessin</v>
      </c>
      <c r="C64" s="125">
        <v>15714</v>
      </c>
      <c r="D64" s="17">
        <f t="shared" si="6"/>
        <v>357720</v>
      </c>
      <c r="E64" s="117">
        <f t="shared" si="9"/>
        <v>4.3928212009392821E-2</v>
      </c>
      <c r="F64" s="118">
        <f t="shared" si="10"/>
        <v>86.581770690522958</v>
      </c>
      <c r="G64" s="18">
        <f t="shared" si="11"/>
        <v>0</v>
      </c>
      <c r="H64" s="16">
        <f>G64/G$70*DOT!$F$18</f>
        <v>0</v>
      </c>
      <c r="J64" s="116" t="str">
        <f ca="1">DFIE!$B$42</f>
        <v>Tessin</v>
      </c>
      <c r="K64" s="125">
        <v>281216</v>
      </c>
      <c r="L64" s="17">
        <f t="shared" si="7"/>
        <v>357720</v>
      </c>
      <c r="M64" s="137">
        <f t="shared" si="8"/>
        <v>0.78613440679861346</v>
      </c>
      <c r="N64" s="118">
        <f t="shared" si="12"/>
        <v>170.63263840846759</v>
      </c>
      <c r="O64" s="18">
        <f t="shared" si="13"/>
        <v>25266707.411477026</v>
      </c>
      <c r="P64" s="16">
        <f>O64/O$70*DOT!$G$18</f>
        <v>5149205.9729330875</v>
      </c>
    </row>
    <row r="65" spans="2:16" x14ac:dyDescent="0.2">
      <c r="B65" s="119" t="str">
        <f ca="1">DFIE!$B$43</f>
        <v>Waadt</v>
      </c>
      <c r="C65" s="124">
        <v>37684</v>
      </c>
      <c r="D65" s="20">
        <f t="shared" si="6"/>
        <v>845870</v>
      </c>
      <c r="E65" s="120">
        <f t="shared" si="9"/>
        <v>4.4550581058555097E-2</v>
      </c>
      <c r="F65" s="121">
        <f t="shared" si="10"/>
        <v>87.808449670489736</v>
      </c>
      <c r="G65" s="21">
        <f t="shared" si="11"/>
        <v>0</v>
      </c>
      <c r="H65" s="19">
        <f>G65/G$70*DOT!$F$18</f>
        <v>0</v>
      </c>
      <c r="J65" s="119" t="str">
        <f ca="1">DFIE!$B$43</f>
        <v>Waadt</v>
      </c>
      <c r="K65" s="124">
        <v>321202</v>
      </c>
      <c r="L65" s="20">
        <f t="shared" si="7"/>
        <v>845870</v>
      </c>
      <c r="M65" s="135">
        <f t="shared" si="8"/>
        <v>0.37972974570560486</v>
      </c>
      <c r="N65" s="121">
        <f t="shared" si="12"/>
        <v>82.421387273693497</v>
      </c>
      <c r="O65" s="21">
        <f t="shared" si="13"/>
        <v>0</v>
      </c>
      <c r="P65" s="19">
        <f>O65/O$70*DOT!$G$18</f>
        <v>0</v>
      </c>
    </row>
    <row r="66" spans="2:16" x14ac:dyDescent="0.2">
      <c r="B66" s="116" t="str">
        <f ca="1">DFIE!$B$44</f>
        <v>Wallis</v>
      </c>
      <c r="C66" s="125">
        <v>20281</v>
      </c>
      <c r="D66" s="17">
        <f t="shared" si="6"/>
        <v>365844</v>
      </c>
      <c r="E66" s="117">
        <f t="shared" si="9"/>
        <v>5.5436196848930148E-2</v>
      </c>
      <c r="F66" s="118">
        <f t="shared" si="10"/>
        <v>109.26381621228893</v>
      </c>
      <c r="G66" s="18">
        <f t="shared" si="11"/>
        <v>187879.4566014318</v>
      </c>
      <c r="H66" s="16">
        <f>G66/G$70*DOT!$F$18</f>
        <v>532986.38741485786</v>
      </c>
      <c r="J66" s="116" t="str">
        <f ca="1">DFIE!$B$44</f>
        <v>Wallis</v>
      </c>
      <c r="K66" s="125">
        <v>522464</v>
      </c>
      <c r="L66" s="17">
        <f t="shared" si="7"/>
        <v>365844</v>
      </c>
      <c r="M66" s="137">
        <f t="shared" si="8"/>
        <v>1.4281059686642394</v>
      </c>
      <c r="N66" s="118">
        <f t="shared" si="12"/>
        <v>309.97433422664602</v>
      </c>
      <c r="O66" s="18">
        <f t="shared" si="13"/>
        <v>76817850.33081308</v>
      </c>
      <c r="P66" s="16">
        <f>O66/O$70*DOT!$G$18</f>
        <v>15655024.903309304</v>
      </c>
    </row>
    <row r="67" spans="2:16" x14ac:dyDescent="0.2">
      <c r="B67" s="119" t="str">
        <f ca="1">DFIE!$B$45</f>
        <v>Neuenburg</v>
      </c>
      <c r="C67" s="124">
        <v>9598</v>
      </c>
      <c r="D67" s="20">
        <f t="shared" si="6"/>
        <v>178291</v>
      </c>
      <c r="E67" s="120">
        <f t="shared" si="9"/>
        <v>5.3833339876942748E-2</v>
      </c>
      <c r="F67" s="121">
        <f t="shared" si="10"/>
        <v>106.10461194582244</v>
      </c>
      <c r="G67" s="21">
        <f t="shared" si="11"/>
        <v>58592.065456003787</v>
      </c>
      <c r="H67" s="19">
        <f>G67/G$70*DOT!$F$18</f>
        <v>166217.07270965335</v>
      </c>
      <c r="J67" s="119" t="str">
        <f ca="1">DFIE!$B$45</f>
        <v>Neuenburg</v>
      </c>
      <c r="K67" s="124">
        <v>80216</v>
      </c>
      <c r="L67" s="20">
        <f t="shared" si="7"/>
        <v>178291</v>
      </c>
      <c r="M67" s="135">
        <f t="shared" si="8"/>
        <v>0.44991614831932064</v>
      </c>
      <c r="N67" s="121">
        <f t="shared" si="12"/>
        <v>97.655539289946915</v>
      </c>
      <c r="O67" s="21">
        <f t="shared" si="13"/>
        <v>0</v>
      </c>
      <c r="P67" s="19">
        <f>O67/O$70*DOT!$G$18</f>
        <v>0</v>
      </c>
    </row>
    <row r="68" spans="2:16" x14ac:dyDescent="0.2">
      <c r="B68" s="116" t="str">
        <f ca="1">DFIE!$B$46</f>
        <v>Genf</v>
      </c>
      <c r="C68" s="125">
        <v>6335</v>
      </c>
      <c r="D68" s="17">
        <f t="shared" si="6"/>
        <v>524410</v>
      </c>
      <c r="E68" s="117">
        <f t="shared" si="9"/>
        <v>1.2080242558303617E-2</v>
      </c>
      <c r="F68" s="118">
        <f t="shared" si="10"/>
        <v>23.809955908182591</v>
      </c>
      <c r="G68" s="18">
        <f t="shared" si="11"/>
        <v>0</v>
      </c>
      <c r="H68" s="16">
        <f>G68/G$70*DOT!$F$18</f>
        <v>0</v>
      </c>
      <c r="J68" s="116" t="str">
        <f ca="1">DFIE!$B$46</f>
        <v>Genf</v>
      </c>
      <c r="K68" s="125">
        <v>28249</v>
      </c>
      <c r="L68" s="17">
        <f t="shared" si="7"/>
        <v>524410</v>
      </c>
      <c r="M68" s="137">
        <f t="shared" si="8"/>
        <v>5.3868156595030608E-2</v>
      </c>
      <c r="N68" s="118">
        <f t="shared" si="12"/>
        <v>11.692231769172805</v>
      </c>
      <c r="O68" s="18">
        <f t="shared" si="13"/>
        <v>0</v>
      </c>
      <c r="P68" s="16">
        <f>O68/O$70*DOT!$G$18</f>
        <v>0</v>
      </c>
    </row>
    <row r="69" spans="2:16" x14ac:dyDescent="0.2">
      <c r="B69" s="122" t="str">
        <f ca="1">DFIE!$B$47</f>
        <v>Jura</v>
      </c>
      <c r="C69" s="126">
        <v>6996</v>
      </c>
      <c r="D69" s="28">
        <f t="shared" si="6"/>
        <v>74548</v>
      </c>
      <c r="E69" s="128">
        <f t="shared" si="9"/>
        <v>9.3845576004721792E-2</v>
      </c>
      <c r="F69" s="133">
        <f t="shared" si="10"/>
        <v>184.96805971122825</v>
      </c>
      <c r="G69" s="29">
        <f t="shared" si="11"/>
        <v>594436.54573975282</v>
      </c>
      <c r="H69" s="27">
        <f>G69/G$70*DOT!$F$18</f>
        <v>1686329.0579624942</v>
      </c>
      <c r="J69" s="122" t="str">
        <f ca="1">DFIE!$B$47</f>
        <v>Jura</v>
      </c>
      <c r="K69" s="126">
        <v>83851</v>
      </c>
      <c r="L69" s="28">
        <f t="shared" si="7"/>
        <v>74548</v>
      </c>
      <c r="M69" s="105">
        <f t="shared" si="8"/>
        <v>1.1247920802704299</v>
      </c>
      <c r="N69" s="133">
        <f t="shared" si="12"/>
        <v>244.13921927050146</v>
      </c>
      <c r="O69" s="29">
        <f t="shared" si="13"/>
        <v>10745290.518177342</v>
      </c>
      <c r="P69" s="27">
        <f>O69/O$70*DOT!$G$18</f>
        <v>2189826.8427316863</v>
      </c>
    </row>
    <row r="70" spans="2:16" x14ac:dyDescent="0.2">
      <c r="B70" s="134" t="str">
        <f ca="1">DFIE!$B$48</f>
        <v>Schweiz</v>
      </c>
      <c r="C70" s="114">
        <f>SUM(C44:C69)</f>
        <v>454710</v>
      </c>
      <c r="D70" s="110">
        <f>SUM(D44:D69)</f>
        <v>8962258</v>
      </c>
      <c r="E70" s="112">
        <f t="shared" si="9"/>
        <v>5.0736097978879874E-2</v>
      </c>
      <c r="F70" s="113">
        <f t="shared" si="10"/>
        <v>100</v>
      </c>
      <c r="G70" s="24">
        <f>SUM(G44:G69)</f>
        <v>22642488.1797431</v>
      </c>
      <c r="H70" s="22">
        <f>SUM(H44:H69)</f>
        <v>64233408.991629623</v>
      </c>
      <c r="J70" s="134" t="str">
        <f ca="1">DFIE!$B$48</f>
        <v>Schweiz</v>
      </c>
      <c r="K70" s="114">
        <f>SUM(K44:K69)</f>
        <v>4129069</v>
      </c>
      <c r="L70" s="110">
        <f>SUM(L44:L69)</f>
        <v>8962258</v>
      </c>
      <c r="M70" s="106">
        <f t="shared" si="8"/>
        <v>0.460717488829266</v>
      </c>
      <c r="N70" s="113">
        <f t="shared" si="12"/>
        <v>100</v>
      </c>
      <c r="O70" s="24">
        <f>SUM(O44:O69)</f>
        <v>315187770.61247951</v>
      </c>
      <c r="P70" s="22">
        <f>SUM(P44:P69)</f>
        <v>64233408.991629615</v>
      </c>
    </row>
  </sheetData>
  <conditionalFormatting sqref="C7:D7 K7:L7 C42 K42">
    <cfRule type="expression" dxfId="15" priority="9" stopIfTrue="1">
      <formula>ISBLANK(C7)</formula>
    </cfRule>
  </conditionalFormatting>
  <conditionalFormatting sqref="C9:D34 C44:C69">
    <cfRule type="expression" dxfId="14" priority="19" stopIfTrue="1">
      <formula>ISBLANK(C9)</formula>
    </cfRule>
  </conditionalFormatting>
  <conditionalFormatting sqref="K44:K69">
    <cfRule type="expression" dxfId="13" priority="21" stopIfTrue="1">
      <formula>ISBLANK(K44)</formula>
    </cfRule>
  </conditionalFormatting>
  <conditionalFormatting sqref="K9:L34 L35">
    <cfRule type="expression" dxfId="12" priority="20" stopIfTrue="1">
      <formula>ISBLANK(K9)</formula>
    </cfRule>
  </conditionalFormatting>
  <pageMargins left="0.78740157480314965" right="0.78740157480314965" top="0.9055118110236221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5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6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2.5" customHeight="1" x14ac:dyDescent="0.35">
      <c r="B1" s="89" t="str">
        <f ca="1">DFIE!$B$118</f>
        <v>Auszahlungen GLA 2026</v>
      </c>
      <c r="C1" s="140"/>
      <c r="D1" s="140"/>
      <c r="E1" s="148"/>
      <c r="G1" s="93"/>
    </row>
    <row r="2" spans="1:10" x14ac:dyDescent="0.2">
      <c r="F2" s="156"/>
      <c r="G2" s="163"/>
    </row>
    <row r="3" spans="1:10" ht="0.75" customHeight="1" x14ac:dyDescent="0.2">
      <c r="F3" s="156"/>
      <c r="G3" s="163"/>
    </row>
    <row r="4" spans="1:10" ht="0.75" customHeight="1" x14ac:dyDescent="0.2">
      <c r="F4" s="156"/>
      <c r="G4" s="163"/>
    </row>
    <row r="5" spans="1:10" ht="0.75" customHeight="1" x14ac:dyDescent="0.2">
      <c r="F5" s="156"/>
      <c r="G5" s="163"/>
    </row>
    <row r="6" spans="1:10" ht="13.5" customHeight="1" x14ac:dyDescent="0.2">
      <c r="B6" s="157" t="str">
        <f ca="1">DFIE!$B$119</f>
        <v>in CHF</v>
      </c>
      <c r="C6" s="172"/>
    </row>
    <row r="7" spans="1:10" ht="15" customHeight="1" x14ac:dyDescent="0.2">
      <c r="A7" s="155"/>
      <c r="B7" s="173"/>
      <c r="C7" s="174" t="str">
        <f ca="1">DFIE!$B$120</f>
        <v>GLA 1</v>
      </c>
      <c r="D7" s="174" t="str">
        <f ca="1">DFIE!$B$121</f>
        <v>GLA 2</v>
      </c>
      <c r="E7" s="174" t="str">
        <f ca="1">DFIE!$B$122</f>
        <v>GLA 3</v>
      </c>
      <c r="F7" s="174" t="str">
        <f ca="1">DFIE!$B$123</f>
        <v>GLA 4</v>
      </c>
      <c r="G7" s="436" t="str">
        <f ca="1">DFIE!$B$128</f>
        <v>GLA Total</v>
      </c>
    </row>
    <row r="8" spans="1:10" ht="23.25" customHeight="1" x14ac:dyDescent="0.2">
      <c r="A8" s="155"/>
      <c r="B8" s="170"/>
      <c r="C8" s="171" t="str">
        <f ca="1">DFIE!$B$124</f>
        <v>Siedlungshöhe</v>
      </c>
      <c r="D8" s="171" t="str">
        <f ca="1">DFIE!$B$125</f>
        <v>Steilheit des
Geländes</v>
      </c>
      <c r="E8" s="171" t="str">
        <f ca="1">DFIE!$B$126</f>
        <v>Siedlungsstruktur</v>
      </c>
      <c r="F8" s="171" t="str">
        <f ca="1">DFIE!$B$127</f>
        <v>Geringe Bevölke-
rungsdichte</v>
      </c>
      <c r="G8" s="437"/>
    </row>
    <row r="9" spans="1:10" x14ac:dyDescent="0.2">
      <c r="A9" s="103"/>
      <c r="B9" s="138" t="str">
        <f ca="1">DFIE!$B$22</f>
        <v>Zürich</v>
      </c>
      <c r="C9" s="166">
        <f>'GLA-1'!$H9</f>
        <v>0</v>
      </c>
      <c r="D9" s="37">
        <f>'GLA-1'!P9</f>
        <v>0</v>
      </c>
      <c r="E9" s="37">
        <f>'GLA-1'!H44</f>
        <v>0</v>
      </c>
      <c r="F9" s="38">
        <f>'GLA-1'!P44</f>
        <v>0</v>
      </c>
      <c r="G9" s="164">
        <f t="shared" ref="G9:G34" si="0">SUM(C9:F9)</f>
        <v>0</v>
      </c>
      <c r="J9" s="163"/>
    </row>
    <row r="10" spans="1:10" x14ac:dyDescent="0.2">
      <c r="A10" s="103"/>
      <c r="B10" s="119" t="str">
        <f ca="1">DFIE!$B$23</f>
        <v>Bern</v>
      </c>
      <c r="C10" s="167">
        <f>'GLA-1'!$H10</f>
        <v>2029370.9421874958</v>
      </c>
      <c r="D10" s="20">
        <f>'GLA-1'!P10</f>
        <v>1249736.0269747479</v>
      </c>
      <c r="E10" s="20">
        <f>'GLA-1'!H45</f>
        <v>22683930.903894253</v>
      </c>
      <c r="F10" s="21">
        <f>'GLA-1'!P45</f>
        <v>4682696.0743660666</v>
      </c>
      <c r="G10" s="161">
        <f t="shared" si="0"/>
        <v>30645733.947422564</v>
      </c>
      <c r="J10" s="163"/>
    </row>
    <row r="11" spans="1:10" x14ac:dyDescent="0.2">
      <c r="A11" s="103"/>
      <c r="B11" s="116" t="str">
        <f ca="1">DFIE!$B$24</f>
        <v>Luzern</v>
      </c>
      <c r="C11" s="168">
        <f>'GLA-1'!$H11</f>
        <v>0</v>
      </c>
      <c r="D11" s="17">
        <f>'GLA-1'!P11</f>
        <v>0</v>
      </c>
      <c r="E11" s="17">
        <f>'GLA-1'!H46</f>
        <v>5708997.9838056387</v>
      </c>
      <c r="F11" s="18">
        <f>'GLA-1'!P46</f>
        <v>0</v>
      </c>
      <c r="G11" s="160">
        <f t="shared" si="0"/>
        <v>5708997.9838056387</v>
      </c>
      <c r="J11" s="163"/>
    </row>
    <row r="12" spans="1:10" x14ac:dyDescent="0.2">
      <c r="A12" s="103"/>
      <c r="B12" s="119" t="str">
        <f ca="1">DFIE!$B$25</f>
        <v>Uri</v>
      </c>
      <c r="C12" s="167">
        <f>'GLA-1'!$H12</f>
        <v>599893.69218218734</v>
      </c>
      <c r="D12" s="20">
        <f>'GLA-1'!P12</f>
        <v>6031920.2396952556</v>
      </c>
      <c r="E12" s="20">
        <f>'GLA-1'!H47</f>
        <v>1743038.041328558</v>
      </c>
      <c r="F12" s="21">
        <f>'GLA-1'!P47</f>
        <v>3988919.0774374804</v>
      </c>
      <c r="G12" s="161">
        <f t="shared" si="0"/>
        <v>12363771.050643481</v>
      </c>
      <c r="J12" s="163"/>
    </row>
    <row r="13" spans="1:10" x14ac:dyDescent="0.2">
      <c r="A13" s="103"/>
      <c r="B13" s="116" t="str">
        <f ca="1">DFIE!$B$26</f>
        <v>Schwyz</v>
      </c>
      <c r="C13" s="168">
        <f>'GLA-1'!$H13</f>
        <v>2729351.5470250887</v>
      </c>
      <c r="D13" s="17">
        <f>'GLA-1'!P13</f>
        <v>2227473.5060185646</v>
      </c>
      <c r="E13" s="17">
        <f>'GLA-1'!H48</f>
        <v>1688268.201625092</v>
      </c>
      <c r="F13" s="18">
        <f>'GLA-1'!P48</f>
        <v>604348.45260941132</v>
      </c>
      <c r="G13" s="160">
        <f t="shared" si="0"/>
        <v>7249441.7072781567</v>
      </c>
      <c r="J13" s="163"/>
    </row>
    <row r="14" spans="1:10" x14ac:dyDescent="0.2">
      <c r="A14" s="103"/>
      <c r="B14" s="119" t="str">
        <f ca="1">DFIE!$B$27</f>
        <v>Obwalden</v>
      </c>
      <c r="C14" s="167">
        <f>'GLA-1'!$H14</f>
        <v>574314.45949584595</v>
      </c>
      <c r="D14" s="20">
        <f>'GLA-1'!P14</f>
        <v>3005629.0225449521</v>
      </c>
      <c r="E14" s="20">
        <f>'GLA-1'!H49</f>
        <v>1579695.791805424</v>
      </c>
      <c r="F14" s="21">
        <f>'GLA-1'!P49</f>
        <v>1369694.8739204991</v>
      </c>
      <c r="G14" s="161">
        <f t="shared" si="0"/>
        <v>6529334.1477667214</v>
      </c>
      <c r="J14" s="163"/>
    </row>
    <row r="15" spans="1:10" x14ac:dyDescent="0.2">
      <c r="A15" s="103"/>
      <c r="B15" s="116" t="str">
        <f ca="1">DFIE!$B$28</f>
        <v>Nidwalden</v>
      </c>
      <c r="C15" s="168">
        <f>'GLA-1'!$H15</f>
        <v>0</v>
      </c>
      <c r="D15" s="17">
        <f>'GLA-1'!P15</f>
        <v>551974.51260017301</v>
      </c>
      <c r="E15" s="17">
        <f>'GLA-1'!H50</f>
        <v>671890.27852434514</v>
      </c>
      <c r="F15" s="18">
        <f>'GLA-1'!P50</f>
        <v>302753.09168071544</v>
      </c>
      <c r="G15" s="160">
        <f t="shared" si="0"/>
        <v>1526617.8828052334</v>
      </c>
      <c r="J15" s="163"/>
    </row>
    <row r="16" spans="1:10" x14ac:dyDescent="0.2">
      <c r="A16" s="103"/>
      <c r="B16" s="119" t="str">
        <f ca="1">DFIE!$B$29</f>
        <v>Glarus</v>
      </c>
      <c r="C16" s="167">
        <f>'GLA-1'!$H16</f>
        <v>0</v>
      </c>
      <c r="D16" s="20">
        <f>'GLA-1'!P16</f>
        <v>3478101.5703324657</v>
      </c>
      <c r="E16" s="20">
        <f>'GLA-1'!H51</f>
        <v>53136.658558374904</v>
      </c>
      <c r="F16" s="21">
        <f>'GLA-1'!P51</f>
        <v>2174328.6682209377</v>
      </c>
      <c r="G16" s="161">
        <f t="shared" si="0"/>
        <v>5705566.8971117781</v>
      </c>
      <c r="J16" s="163"/>
    </row>
    <row r="17" spans="1:10" x14ac:dyDescent="0.2">
      <c r="A17" s="103"/>
      <c r="B17" s="116" t="str">
        <f ca="1">DFIE!$B$30</f>
        <v>Zug</v>
      </c>
      <c r="C17" s="168">
        <f>'GLA-1'!$H17</f>
        <v>0</v>
      </c>
      <c r="D17" s="17">
        <f>'GLA-1'!P17</f>
        <v>0</v>
      </c>
      <c r="E17" s="17">
        <f>'GLA-1'!H52</f>
        <v>0</v>
      </c>
      <c r="F17" s="18">
        <f>'GLA-1'!P52</f>
        <v>0</v>
      </c>
      <c r="G17" s="160">
        <f t="shared" si="0"/>
        <v>0</v>
      </c>
      <c r="J17" s="163"/>
    </row>
    <row r="18" spans="1:10" x14ac:dyDescent="0.2">
      <c r="A18" s="103"/>
      <c r="B18" s="119" t="str">
        <f ca="1">DFIE!$B$31</f>
        <v>Freiburg</v>
      </c>
      <c r="C18" s="167">
        <f>'GLA-1'!$H18</f>
        <v>2367281.1105884132</v>
      </c>
      <c r="D18" s="20">
        <f>'GLA-1'!P18</f>
        <v>0</v>
      </c>
      <c r="E18" s="20">
        <f>'GLA-1'!H53</f>
        <v>6838647.6119599827</v>
      </c>
      <c r="F18" s="21">
        <f>'GLA-1'!P53</f>
        <v>437516.14895497396</v>
      </c>
      <c r="G18" s="161">
        <f t="shared" si="0"/>
        <v>9643444.8715033699</v>
      </c>
      <c r="J18" s="163"/>
    </row>
    <row r="19" spans="1:10" x14ac:dyDescent="0.2">
      <c r="A19" s="103"/>
      <c r="B19" s="116" t="str">
        <f ca="1">DFIE!$B$32</f>
        <v>Solothurn</v>
      </c>
      <c r="C19" s="168">
        <f>'GLA-1'!$H19</f>
        <v>0</v>
      </c>
      <c r="D19" s="17">
        <f>'GLA-1'!P19</f>
        <v>0</v>
      </c>
      <c r="E19" s="17">
        <f>'GLA-1'!H54</f>
        <v>0</v>
      </c>
      <c r="F19" s="18">
        <f>'GLA-1'!P54</f>
        <v>0</v>
      </c>
      <c r="G19" s="160">
        <f t="shared" si="0"/>
        <v>0</v>
      </c>
      <c r="J19" s="163"/>
    </row>
    <row r="20" spans="1:10" x14ac:dyDescent="0.2">
      <c r="A20" s="103"/>
      <c r="B20" s="119" t="str">
        <f ca="1">DFIE!$B$33</f>
        <v>Basel-Stadt</v>
      </c>
      <c r="C20" s="167">
        <f>'GLA-1'!$H20</f>
        <v>0</v>
      </c>
      <c r="D20" s="20">
        <f>'GLA-1'!P20</f>
        <v>0</v>
      </c>
      <c r="E20" s="20">
        <f>'GLA-1'!H55</f>
        <v>0</v>
      </c>
      <c r="F20" s="21">
        <f>'GLA-1'!P55</f>
        <v>0</v>
      </c>
      <c r="G20" s="161">
        <f t="shared" si="0"/>
        <v>0</v>
      </c>
      <c r="J20" s="163"/>
    </row>
    <row r="21" spans="1:10" ht="12.75" customHeight="1" x14ac:dyDescent="0.2">
      <c r="A21" s="103"/>
      <c r="B21" s="116" t="str">
        <f ca="1">DFIE!$B$34</f>
        <v>Basel-Landschaft</v>
      </c>
      <c r="C21" s="168">
        <f>'GLA-1'!$H21</f>
        <v>0</v>
      </c>
      <c r="D21" s="17">
        <f>'GLA-1'!P21</f>
        <v>0</v>
      </c>
      <c r="E21" s="17">
        <f>'GLA-1'!H56</f>
        <v>0</v>
      </c>
      <c r="F21" s="18">
        <f>'GLA-1'!P56</f>
        <v>0</v>
      </c>
      <c r="G21" s="160">
        <f t="shared" si="0"/>
        <v>0</v>
      </c>
      <c r="J21" s="163"/>
    </row>
    <row r="22" spans="1:10" x14ac:dyDescent="0.2">
      <c r="A22" s="103"/>
      <c r="B22" s="119" t="str">
        <f ca="1">DFIE!$B$35</f>
        <v>Schaffhausen</v>
      </c>
      <c r="C22" s="167">
        <f>'GLA-1'!$H22</f>
        <v>0</v>
      </c>
      <c r="D22" s="20">
        <f>'GLA-1'!P22</f>
        <v>0</v>
      </c>
      <c r="E22" s="20">
        <f>'GLA-1'!H57</f>
        <v>0</v>
      </c>
      <c r="F22" s="21">
        <f>'GLA-1'!P57</f>
        <v>0</v>
      </c>
      <c r="G22" s="161">
        <f t="shared" si="0"/>
        <v>0</v>
      </c>
      <c r="J22" s="163"/>
    </row>
    <row r="23" spans="1:10" ht="12.75" customHeight="1" x14ac:dyDescent="0.2">
      <c r="A23" s="103"/>
      <c r="B23" s="116" t="str">
        <f ca="1">DFIE!$B$36</f>
        <v>Appenzell A.Rh.</v>
      </c>
      <c r="C23" s="168">
        <f>'GLA-1'!$H23</f>
        <v>19324146.80024901</v>
      </c>
      <c r="D23" s="17">
        <f>'GLA-1'!P23</f>
        <v>198139.99658645689</v>
      </c>
      <c r="E23" s="17">
        <f>'GLA-1'!H58</f>
        <v>2409295.4180883411</v>
      </c>
      <c r="F23" s="18">
        <f>'GLA-1'!P58</f>
        <v>0</v>
      </c>
      <c r="G23" s="160">
        <f t="shared" si="0"/>
        <v>21931582.214923806</v>
      </c>
      <c r="J23" s="163"/>
    </row>
    <row r="24" spans="1:10" ht="12.75" customHeight="1" x14ac:dyDescent="0.2">
      <c r="A24" s="103"/>
      <c r="B24" s="119" t="str">
        <f ca="1">DFIE!$B$37</f>
        <v>Appenzell I.Rh.</v>
      </c>
      <c r="C24" s="167">
        <f>'GLA-1'!$H24</f>
        <v>5428003.4077282781</v>
      </c>
      <c r="D24" s="20">
        <f>'GLA-1'!P24</f>
        <v>390413.91558563348</v>
      </c>
      <c r="E24" s="20">
        <f>'GLA-1'!H59</f>
        <v>2872792.931053909</v>
      </c>
      <c r="F24" s="21">
        <f>'GLA-1'!P59</f>
        <v>424956.74384805368</v>
      </c>
      <c r="G24" s="161">
        <f t="shared" si="0"/>
        <v>9116166.9982158747</v>
      </c>
      <c r="J24" s="163"/>
    </row>
    <row r="25" spans="1:10" x14ac:dyDescent="0.2">
      <c r="A25" s="103"/>
      <c r="B25" s="116" t="str">
        <f ca="1">DFIE!$B$38</f>
        <v>St. Gallen</v>
      </c>
      <c r="C25" s="168">
        <f>'GLA-1'!$H25</f>
        <v>0</v>
      </c>
      <c r="D25" s="17">
        <f>'GLA-1'!P25</f>
        <v>0</v>
      </c>
      <c r="E25" s="17">
        <f>'GLA-1'!H60</f>
        <v>2162740.5741591589</v>
      </c>
      <c r="F25" s="18">
        <f>'GLA-1'!P60</f>
        <v>0</v>
      </c>
      <c r="G25" s="160">
        <f t="shared" si="0"/>
        <v>2162740.5741591589</v>
      </c>
      <c r="J25" s="163"/>
    </row>
    <row r="26" spans="1:10" x14ac:dyDescent="0.2">
      <c r="A26" s="103"/>
      <c r="B26" s="119" t="str">
        <f ca="1">DFIE!$B$39</f>
        <v>Graubünden</v>
      </c>
      <c r="C26" s="167">
        <f>'GLA-1'!$H26</f>
        <v>40875965.143213056</v>
      </c>
      <c r="D26" s="20">
        <f>'GLA-1'!P26</f>
        <v>67177107.096388102</v>
      </c>
      <c r="E26" s="20">
        <f>'GLA-1'!H61</f>
        <v>10213043.336895658</v>
      </c>
      <c r="F26" s="21">
        <f>'GLA-1'!P61</f>
        <v>27254138.141617406</v>
      </c>
      <c r="G26" s="161">
        <f t="shared" si="0"/>
        <v>145520253.71811423</v>
      </c>
      <c r="J26" s="163"/>
    </row>
    <row r="27" spans="1:10" x14ac:dyDescent="0.2">
      <c r="A27" s="103"/>
      <c r="B27" s="116" t="str">
        <f ca="1">DFIE!$B$40</f>
        <v>Aargau</v>
      </c>
      <c r="C27" s="168">
        <f>'GLA-1'!$H27</f>
        <v>0</v>
      </c>
      <c r="D27" s="17">
        <f>'GLA-1'!P27</f>
        <v>0</v>
      </c>
      <c r="E27" s="17">
        <f>'GLA-1'!H62</f>
        <v>0</v>
      </c>
      <c r="F27" s="18">
        <f>'GLA-1'!P62</f>
        <v>0</v>
      </c>
      <c r="G27" s="160">
        <f t="shared" si="0"/>
        <v>0</v>
      </c>
      <c r="J27" s="163"/>
    </row>
    <row r="28" spans="1:10" x14ac:dyDescent="0.2">
      <c r="A28" s="103"/>
      <c r="B28" s="119" t="str">
        <f ca="1">DFIE!$B$41</f>
        <v>Thurgau</v>
      </c>
      <c r="C28" s="167">
        <f>'GLA-1'!$H28</f>
        <v>0</v>
      </c>
      <c r="D28" s="20">
        <f>'GLA-1'!P28</f>
        <v>0</v>
      </c>
      <c r="E28" s="20">
        <f>'GLA-1'!H63</f>
        <v>3222398.7418438909</v>
      </c>
      <c r="F28" s="21">
        <f>'GLA-1'!P63</f>
        <v>0</v>
      </c>
      <c r="G28" s="161">
        <f t="shared" si="0"/>
        <v>3222398.7418438909</v>
      </c>
      <c r="J28" s="163"/>
    </row>
    <row r="29" spans="1:10" x14ac:dyDescent="0.2">
      <c r="A29" s="103"/>
      <c r="B29" s="116" t="str">
        <f ca="1">DFIE!$B$42</f>
        <v>Tessin</v>
      </c>
      <c r="C29" s="168">
        <f>'GLA-1'!$H29</f>
        <v>0</v>
      </c>
      <c r="D29" s="17">
        <f>'GLA-1'!P29</f>
        <v>10592128.002967956</v>
      </c>
      <c r="E29" s="17">
        <f>'GLA-1'!H64</f>
        <v>0</v>
      </c>
      <c r="F29" s="18">
        <f>'GLA-1'!P64</f>
        <v>5149205.9729330875</v>
      </c>
      <c r="G29" s="160">
        <f t="shared" si="0"/>
        <v>15741333.975901043</v>
      </c>
      <c r="J29" s="163"/>
    </row>
    <row r="30" spans="1:10" x14ac:dyDescent="0.2">
      <c r="A30" s="103"/>
      <c r="B30" s="119" t="str">
        <f ca="1">DFIE!$B$43</f>
        <v>Waadt</v>
      </c>
      <c r="C30" s="167">
        <f>'GLA-1'!$H30</f>
        <v>160429.72535847971</v>
      </c>
      <c r="D30" s="20">
        <f>'GLA-1'!P30</f>
        <v>0</v>
      </c>
      <c r="E30" s="20">
        <f>'GLA-1'!H65</f>
        <v>0</v>
      </c>
      <c r="F30" s="21">
        <f>'GLA-1'!P65</f>
        <v>0</v>
      </c>
      <c r="G30" s="161">
        <f t="shared" si="0"/>
        <v>160429.72535847971</v>
      </c>
      <c r="J30" s="163"/>
    </row>
    <row r="31" spans="1:10" x14ac:dyDescent="0.2">
      <c r="A31" s="103"/>
      <c r="B31" s="116" t="str">
        <f ca="1">DFIE!$B$44</f>
        <v>Wallis</v>
      </c>
      <c r="C31" s="168">
        <f>'GLA-1'!$H31</f>
        <v>31907681.515744459</v>
      </c>
      <c r="D31" s="17">
        <f>'GLA-1'!P31</f>
        <v>31366597.106701668</v>
      </c>
      <c r="E31" s="17">
        <f>'GLA-1'!H66</f>
        <v>532986.38741485786</v>
      </c>
      <c r="F31" s="18">
        <f>'GLA-1'!P66</f>
        <v>15655024.903309304</v>
      </c>
      <c r="G31" s="160">
        <f t="shared" si="0"/>
        <v>79462289.913170293</v>
      </c>
      <c r="J31" s="163"/>
    </row>
    <row r="32" spans="1:10" x14ac:dyDescent="0.2">
      <c r="A32" s="103"/>
      <c r="B32" s="119" t="str">
        <f ca="1">DFIE!$B$45</f>
        <v>Neuenburg</v>
      </c>
      <c r="C32" s="167">
        <f>'GLA-1'!$H32</f>
        <v>21450468.274400711</v>
      </c>
      <c r="D32" s="20">
        <f>'GLA-1'!P32</f>
        <v>2197596.9868629151</v>
      </c>
      <c r="E32" s="20">
        <f>'GLA-1'!H67</f>
        <v>166217.07270965335</v>
      </c>
      <c r="F32" s="21">
        <f>'GLA-1'!P67</f>
        <v>0</v>
      </c>
      <c r="G32" s="161">
        <f t="shared" si="0"/>
        <v>23814282.333973281</v>
      </c>
      <c r="J32" s="163"/>
    </row>
    <row r="33" spans="1:10" x14ac:dyDescent="0.2">
      <c r="A33" s="103"/>
      <c r="B33" s="116" t="str">
        <f ca="1">DFIE!$B$46</f>
        <v>Genf</v>
      </c>
      <c r="C33" s="168">
        <f>'GLA-1'!$H33</f>
        <v>0</v>
      </c>
      <c r="D33" s="17">
        <f>'GLA-1'!P33</f>
        <v>0</v>
      </c>
      <c r="E33" s="17">
        <f>'GLA-1'!H68</f>
        <v>0</v>
      </c>
      <c r="F33" s="18">
        <f>'GLA-1'!P68</f>
        <v>0</v>
      </c>
      <c r="G33" s="160">
        <f t="shared" si="0"/>
        <v>0</v>
      </c>
      <c r="J33" s="163"/>
    </row>
    <row r="34" spans="1:10" x14ac:dyDescent="0.2">
      <c r="A34" s="103"/>
      <c r="B34" s="122" t="str">
        <f ca="1">DFIE!$B$47</f>
        <v>Jura</v>
      </c>
      <c r="C34" s="169">
        <f>'GLA-1'!$H34</f>
        <v>1019911.3650858565</v>
      </c>
      <c r="D34" s="28">
        <f>'GLA-1'!P34</f>
        <v>0</v>
      </c>
      <c r="E34" s="28">
        <f>'GLA-1'!H69</f>
        <v>1686329.0579624942</v>
      </c>
      <c r="F34" s="29">
        <f>'GLA-1'!P69</f>
        <v>2189826.8427316863</v>
      </c>
      <c r="G34" s="165">
        <f t="shared" si="0"/>
        <v>4896067.2657800373</v>
      </c>
      <c r="J34" s="163"/>
    </row>
    <row r="35" spans="1:10" ht="15" customHeight="1" x14ac:dyDescent="0.2">
      <c r="A35" s="155"/>
      <c r="B35" s="134" t="str">
        <f ca="1">DFIE!$B$48</f>
        <v>Schweiz</v>
      </c>
      <c r="C35" s="114">
        <f>SUM(C9:C34)</f>
        <v>128466817.98325889</v>
      </c>
      <c r="D35" s="23">
        <f>SUM(D9:D34)</f>
        <v>128466817.98325889</v>
      </c>
      <c r="E35" s="23">
        <f>SUM(E9:E34)</f>
        <v>64233408.991629623</v>
      </c>
      <c r="F35" s="24">
        <f>SUM(F9:F34)</f>
        <v>64233408.991629615</v>
      </c>
      <c r="G35" s="162">
        <f>SUM(G9:G34)</f>
        <v>385400453.94977701</v>
      </c>
      <c r="J35" s="159"/>
    </row>
    <row r="36" spans="1:10" x14ac:dyDescent="0.2">
      <c r="B36" s="158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5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2.5" customHeight="1" x14ac:dyDescent="0.25">
      <c r="D1" s="90" t="str">
        <f ca="1">DFIE!$B$129</f>
        <v>SLA A</v>
      </c>
      <c r="F1" s="90" t="str">
        <f ca="1">DFIE!$B$131</f>
        <v>SLA B</v>
      </c>
      <c r="G1" s="90"/>
      <c r="J1" s="90" t="str">
        <f ca="1">DFIE!$B$133</f>
        <v>SLA C</v>
      </c>
      <c r="K1" s="90"/>
    </row>
    <row r="2" spans="2:12" ht="12.75" customHeight="1" x14ac:dyDescent="0.25">
      <c r="D2" s="141"/>
      <c r="E2" s="39"/>
      <c r="F2" s="141"/>
      <c r="G2" s="141"/>
      <c r="H2" s="39"/>
      <c r="I2" s="39"/>
      <c r="J2" s="141"/>
      <c r="K2" s="141"/>
      <c r="L2" s="39"/>
    </row>
    <row r="3" spans="2:12" ht="36" customHeight="1" x14ac:dyDescent="0.2">
      <c r="B3" s="215" t="str">
        <f ca="1">DFIE!$B$53</f>
        <v>Indikator</v>
      </c>
      <c r="C3" s="194"/>
      <c r="D3" s="193" t="str">
        <f ca="1">DFIE!$B$130</f>
        <v>Armut
(Armutsindikator
des BFS)</v>
      </c>
      <c r="E3" s="217"/>
      <c r="F3" s="438" t="str">
        <f ca="1">DFIE!$B$132</f>
        <v>Altersstruktur
(Anteil der Bevölkerung über 80 Jahre
an der Wohnbevölkerung)</v>
      </c>
      <c r="G3" s="439"/>
      <c r="H3" s="440"/>
      <c r="I3" s="217"/>
      <c r="J3" s="438" t="str">
        <f ca="1">DFIE!$B$134</f>
        <v>Ausländerintegration
(Anteil der massgebenden ausländischen
Bevölkerung an der Wohnbevölkerung)</v>
      </c>
      <c r="K3" s="439"/>
      <c r="L3" s="440"/>
    </row>
    <row r="4" spans="2:12" ht="12" customHeight="1" x14ac:dyDescent="0.2">
      <c r="B4" s="92" t="str">
        <f ca="1">DFIE!$B$49</f>
        <v>Spalte</v>
      </c>
      <c r="C4" s="175"/>
      <c r="D4" s="176" t="s">
        <v>47</v>
      </c>
      <c r="E4" s="177"/>
      <c r="F4" s="178" t="s">
        <v>49</v>
      </c>
      <c r="G4" s="179" t="s">
        <v>50</v>
      </c>
      <c r="H4" s="180" t="s">
        <v>51</v>
      </c>
      <c r="I4" s="177"/>
      <c r="J4" s="178" t="s">
        <v>57</v>
      </c>
      <c r="K4" s="179" t="s">
        <v>52</v>
      </c>
      <c r="L4" s="180" t="s">
        <v>53</v>
      </c>
    </row>
    <row r="5" spans="2:12" ht="12" customHeight="1" x14ac:dyDescent="0.2">
      <c r="B5" s="92" t="str">
        <f ca="1">DFIE!$B$50</f>
        <v>Formel</v>
      </c>
      <c r="C5" s="175"/>
      <c r="D5" s="181"/>
      <c r="E5" s="182"/>
      <c r="F5" s="183"/>
      <c r="G5" s="184"/>
      <c r="H5" s="185" t="s">
        <v>525</v>
      </c>
      <c r="I5" s="182"/>
      <c r="J5" s="183"/>
      <c r="K5" s="184"/>
      <c r="L5" s="185" t="s">
        <v>526</v>
      </c>
    </row>
    <row r="6" spans="2:12" ht="39" customHeight="1" x14ac:dyDescent="0.2">
      <c r="B6" s="203"/>
      <c r="C6" s="195"/>
      <c r="D6" s="218" t="str">
        <f ca="1">DFIE!$B$135</f>
        <v>Indikator</v>
      </c>
      <c r="E6" s="197"/>
      <c r="F6" s="219" t="str">
        <f ca="1">DFIE!$B$137</f>
        <v>Bevölkerung
über 80 Jahre</v>
      </c>
      <c r="G6" s="196" t="str">
        <f ca="1">DFIE!$B$136</f>
        <v>Ständige Wohn-
bevölkerung</v>
      </c>
      <c r="H6" s="220" t="str">
        <f ca="1">DFIE!$B$135</f>
        <v>Indikator</v>
      </c>
      <c r="I6" s="197"/>
      <c r="J6" s="221" t="str">
        <f ca="1">DFIE!$B$138</f>
        <v>Massgebende
ausländische
Bevölkerung</v>
      </c>
      <c r="K6" s="111" t="str">
        <f ca="1">DFIE!$B$136</f>
        <v>Ständige Wohn-
bevölkerung</v>
      </c>
      <c r="L6" s="222" t="str">
        <f ca="1">DFIE!$B$135</f>
        <v>Indikator</v>
      </c>
    </row>
    <row r="7" spans="2:12" ht="12.75" customHeight="1" x14ac:dyDescent="0.2">
      <c r="B7" s="186" t="str">
        <f ca="1">DFIE!$B$51</f>
        <v>Erhebungsjahr</v>
      </c>
      <c r="C7" s="187"/>
      <c r="D7" s="225">
        <v>2023</v>
      </c>
      <c r="E7" s="188"/>
      <c r="F7" s="209">
        <v>2023</v>
      </c>
      <c r="G7" s="216">
        <f>'GLA-1'!$D7</f>
        <v>2023</v>
      </c>
      <c r="H7" s="189"/>
      <c r="I7" s="188"/>
      <c r="J7" s="209">
        <v>2023</v>
      </c>
      <c r="K7" s="216">
        <f>'GLA-1'!$D7</f>
        <v>2023</v>
      </c>
      <c r="L7" s="189"/>
    </row>
    <row r="8" spans="2:12" ht="12.75" customHeight="1" x14ac:dyDescent="0.2">
      <c r="B8" s="186" t="str">
        <f ca="1">DFIE!$B$52</f>
        <v>Einheit</v>
      </c>
      <c r="C8" s="187"/>
      <c r="D8" s="223" t="str">
        <f ca="1">DFIE!$B$58</f>
        <v>Prozent</v>
      </c>
      <c r="E8" s="190"/>
      <c r="F8" s="191" t="str">
        <f ca="1">DFIE!$B$56</f>
        <v>Anzahl</v>
      </c>
      <c r="G8" s="142" t="str">
        <f ca="1">DFIE!$B$56</f>
        <v>Anzahl</v>
      </c>
      <c r="H8" s="192" t="str">
        <f ca="1">DFIE!$B$58</f>
        <v>Prozent</v>
      </c>
      <c r="I8" s="190"/>
      <c r="J8" s="191" t="str">
        <f ca="1">DFIE!$B$56</f>
        <v>Anzahl</v>
      </c>
      <c r="K8" s="142" t="str">
        <f ca="1">DFIE!$B$56</f>
        <v>Anzahl</v>
      </c>
      <c r="L8" s="192" t="str">
        <f ca="1">DFIE!$B$58</f>
        <v>Prozent</v>
      </c>
    </row>
    <row r="9" spans="2:12" x14ac:dyDescent="0.2">
      <c r="B9" s="138" t="str">
        <f ca="1">DFIE!$B$22</f>
        <v>Zürich</v>
      </c>
      <c r="C9" s="204"/>
      <c r="D9" s="198">
        <v>4.3657887020805898E-2</v>
      </c>
      <c r="E9" s="197"/>
      <c r="F9" s="123">
        <v>84237</v>
      </c>
      <c r="G9" s="211">
        <f>'GLA-1'!$D9</f>
        <v>1605508</v>
      </c>
      <c r="H9" s="206">
        <f>F9/G9</f>
        <v>5.2467505611930927E-2</v>
      </c>
      <c r="I9" s="197"/>
      <c r="J9" s="123">
        <v>194511</v>
      </c>
      <c r="K9" s="211">
        <f>'GLA-1'!$D9</f>
        <v>1605508</v>
      </c>
      <c r="L9" s="206">
        <f>J9/K9</f>
        <v>0.12115230817909348</v>
      </c>
    </row>
    <row r="10" spans="2:12" x14ac:dyDescent="0.2">
      <c r="B10" s="119" t="str">
        <f ca="1">DFIE!$B$23</f>
        <v>Bern</v>
      </c>
      <c r="C10" s="204"/>
      <c r="D10" s="199">
        <v>5.9841136805346001E-2</v>
      </c>
      <c r="E10" s="197"/>
      <c r="F10" s="124">
        <v>67495</v>
      </c>
      <c r="G10" s="212">
        <f>'GLA-1'!$D10</f>
        <v>1063533</v>
      </c>
      <c r="H10" s="207">
        <f t="shared" ref="H10:H34" si="0">F10/G10</f>
        <v>6.3463004909109541E-2</v>
      </c>
      <c r="I10" s="197"/>
      <c r="J10" s="124">
        <v>84182</v>
      </c>
      <c r="K10" s="212">
        <f>'GLA-1'!$D10</f>
        <v>1063533</v>
      </c>
      <c r="L10" s="207">
        <f t="shared" ref="L10:L35" si="1">J10/K10</f>
        <v>7.9153162149176379E-2</v>
      </c>
    </row>
    <row r="11" spans="2:12" x14ac:dyDescent="0.2">
      <c r="B11" s="116" t="str">
        <f ca="1">DFIE!$B$24</f>
        <v>Luzern</v>
      </c>
      <c r="C11" s="204"/>
      <c r="D11" s="200">
        <v>4.2176191351006601E-2</v>
      </c>
      <c r="E11" s="197"/>
      <c r="F11" s="125">
        <v>23116</v>
      </c>
      <c r="G11" s="213">
        <f>'GLA-1'!$D11</f>
        <v>432744</v>
      </c>
      <c r="H11" s="205">
        <f t="shared" si="0"/>
        <v>5.341726286210785E-2</v>
      </c>
      <c r="I11" s="197"/>
      <c r="J11" s="125">
        <v>40014</v>
      </c>
      <c r="K11" s="213">
        <f>'GLA-1'!$D11</f>
        <v>432744</v>
      </c>
      <c r="L11" s="205">
        <f t="shared" si="1"/>
        <v>9.2465753424657529E-2</v>
      </c>
    </row>
    <row r="12" spans="2:12" x14ac:dyDescent="0.2">
      <c r="B12" s="119" t="str">
        <f ca="1">DFIE!$B$25</f>
        <v>Uri</v>
      </c>
      <c r="C12" s="204"/>
      <c r="D12" s="199">
        <v>2.5690019377290301E-2</v>
      </c>
      <c r="E12" s="197"/>
      <c r="F12" s="124">
        <v>2303</v>
      </c>
      <c r="G12" s="212">
        <f>'GLA-1'!$D12</f>
        <v>37931</v>
      </c>
      <c r="H12" s="207">
        <f t="shared" si="0"/>
        <v>6.0715509741372492E-2</v>
      </c>
      <c r="I12" s="197"/>
      <c r="J12" s="124">
        <v>2868</v>
      </c>
      <c r="K12" s="212">
        <f>'GLA-1'!$D12</f>
        <v>37931</v>
      </c>
      <c r="L12" s="207">
        <f t="shared" si="1"/>
        <v>7.561097782816166E-2</v>
      </c>
    </row>
    <row r="13" spans="2:12" x14ac:dyDescent="0.2">
      <c r="B13" s="116" t="str">
        <f ca="1">DFIE!$B$26</f>
        <v>Schwyz</v>
      </c>
      <c r="C13" s="204"/>
      <c r="D13" s="200">
        <v>2.6014770493957701E-2</v>
      </c>
      <c r="E13" s="197"/>
      <c r="F13" s="125">
        <v>8558</v>
      </c>
      <c r="G13" s="213">
        <f>'GLA-1'!$D13</f>
        <v>167403</v>
      </c>
      <c r="H13" s="205">
        <f t="shared" si="0"/>
        <v>5.1122142374987307E-2</v>
      </c>
      <c r="I13" s="197"/>
      <c r="J13" s="125">
        <v>14952</v>
      </c>
      <c r="K13" s="213">
        <f>'GLA-1'!$D13</f>
        <v>167403</v>
      </c>
      <c r="L13" s="205">
        <f t="shared" si="1"/>
        <v>8.9317395745595954E-2</v>
      </c>
    </row>
    <row r="14" spans="2:12" x14ac:dyDescent="0.2">
      <c r="B14" s="119" t="str">
        <f ca="1">DFIE!$B$27</f>
        <v>Obwalden</v>
      </c>
      <c r="C14" s="204"/>
      <c r="D14" s="199">
        <v>2.51952727133836E-2</v>
      </c>
      <c r="E14" s="197"/>
      <c r="F14" s="124">
        <v>2135</v>
      </c>
      <c r="G14" s="212">
        <f>'GLA-1'!$D14</f>
        <v>39272</v>
      </c>
      <c r="H14" s="207">
        <f t="shared" si="0"/>
        <v>5.4364432674679164E-2</v>
      </c>
      <c r="I14" s="197"/>
      <c r="J14" s="124">
        <v>2647</v>
      </c>
      <c r="K14" s="212">
        <f>'GLA-1'!$D14</f>
        <v>39272</v>
      </c>
      <c r="L14" s="207">
        <f t="shared" si="1"/>
        <v>6.7401711142798942E-2</v>
      </c>
    </row>
    <row r="15" spans="2:12" x14ac:dyDescent="0.2">
      <c r="B15" s="116" t="str">
        <f ca="1">DFIE!$B$28</f>
        <v>Nidwalden</v>
      </c>
      <c r="C15" s="204"/>
      <c r="D15" s="200">
        <v>2.2983369801848199E-2</v>
      </c>
      <c r="E15" s="197"/>
      <c r="F15" s="125">
        <v>2616</v>
      </c>
      <c r="G15" s="213">
        <f>'GLA-1'!$D15</f>
        <v>45016</v>
      </c>
      <c r="H15" s="205">
        <f t="shared" si="0"/>
        <v>5.8112671050293233E-2</v>
      </c>
      <c r="I15" s="197"/>
      <c r="J15" s="125">
        <v>3073</v>
      </c>
      <c r="K15" s="213">
        <f>'GLA-1'!$D15</f>
        <v>45016</v>
      </c>
      <c r="L15" s="205">
        <f t="shared" si="1"/>
        <v>6.8264617025057761E-2</v>
      </c>
    </row>
    <row r="16" spans="2:12" x14ac:dyDescent="0.2">
      <c r="B16" s="119" t="str">
        <f ca="1">DFIE!$B$29</f>
        <v>Glarus</v>
      </c>
      <c r="C16" s="204"/>
      <c r="D16" s="199">
        <v>3.6304790041849E-2</v>
      </c>
      <c r="E16" s="197"/>
      <c r="F16" s="124">
        <v>2440</v>
      </c>
      <c r="G16" s="212">
        <f>'GLA-1'!$D16</f>
        <v>42056</v>
      </c>
      <c r="H16" s="207">
        <f t="shared" si="0"/>
        <v>5.8017880920677195E-2</v>
      </c>
      <c r="I16" s="197"/>
      <c r="J16" s="124">
        <v>4195</v>
      </c>
      <c r="K16" s="212">
        <f>'GLA-1'!$D16</f>
        <v>42056</v>
      </c>
      <c r="L16" s="207">
        <f t="shared" si="1"/>
        <v>9.974795510747575E-2</v>
      </c>
    </row>
    <row r="17" spans="2:12" x14ac:dyDescent="0.2">
      <c r="B17" s="116" t="str">
        <f ca="1">DFIE!$B$30</f>
        <v>Zug</v>
      </c>
      <c r="C17" s="204"/>
      <c r="D17" s="200">
        <v>2.9026804671851699E-2</v>
      </c>
      <c r="E17" s="197"/>
      <c r="F17" s="125">
        <v>6871</v>
      </c>
      <c r="G17" s="213">
        <f>'GLA-1'!$D17</f>
        <v>132556</v>
      </c>
      <c r="H17" s="205">
        <f t="shared" si="0"/>
        <v>5.1834696279308368E-2</v>
      </c>
      <c r="I17" s="197"/>
      <c r="J17" s="125">
        <v>18848</v>
      </c>
      <c r="K17" s="213">
        <f>'GLA-1'!$D17</f>
        <v>132556</v>
      </c>
      <c r="L17" s="205">
        <f t="shared" si="1"/>
        <v>0.14218896164639849</v>
      </c>
    </row>
    <row r="18" spans="2:12" x14ac:dyDescent="0.2">
      <c r="B18" s="119" t="str">
        <f ca="1">DFIE!$B$31</f>
        <v>Freiburg</v>
      </c>
      <c r="C18" s="204"/>
      <c r="D18" s="199">
        <v>4.1722847012183199E-2</v>
      </c>
      <c r="E18" s="197"/>
      <c r="F18" s="124">
        <v>14776</v>
      </c>
      <c r="G18" s="212">
        <f>'GLA-1'!$D18</f>
        <v>341537</v>
      </c>
      <c r="H18" s="207">
        <f t="shared" si="0"/>
        <v>4.3263248198584632E-2</v>
      </c>
      <c r="I18" s="197"/>
      <c r="J18" s="124">
        <v>37513</v>
      </c>
      <c r="K18" s="212">
        <f>'GLA-1'!$D18</f>
        <v>341537</v>
      </c>
      <c r="L18" s="207">
        <f t="shared" si="1"/>
        <v>0.10983583037855342</v>
      </c>
    </row>
    <row r="19" spans="2:12" x14ac:dyDescent="0.2">
      <c r="B19" s="116" t="str">
        <f ca="1">DFIE!$B$32</f>
        <v>Solothurn</v>
      </c>
      <c r="C19" s="204"/>
      <c r="D19" s="200">
        <v>7.8457808234589504E-2</v>
      </c>
      <c r="E19" s="197"/>
      <c r="F19" s="125">
        <v>16547</v>
      </c>
      <c r="G19" s="213">
        <f>'GLA-1'!$D19</f>
        <v>286844</v>
      </c>
      <c r="H19" s="205">
        <f t="shared" si="0"/>
        <v>5.7686407942993401E-2</v>
      </c>
      <c r="I19" s="197"/>
      <c r="J19" s="125">
        <v>27517</v>
      </c>
      <c r="K19" s="213">
        <f>'GLA-1'!$D19</f>
        <v>286844</v>
      </c>
      <c r="L19" s="205">
        <f t="shared" si="1"/>
        <v>9.5930192020749955E-2</v>
      </c>
    </row>
    <row r="20" spans="2:12" x14ac:dyDescent="0.2">
      <c r="B20" s="119" t="str">
        <f ca="1">DFIE!$B$33</f>
        <v>Basel-Stadt</v>
      </c>
      <c r="C20" s="204"/>
      <c r="D20" s="199">
        <v>0.11937385062157101</v>
      </c>
      <c r="E20" s="197"/>
      <c r="F20" s="124">
        <v>13277</v>
      </c>
      <c r="G20" s="212">
        <f>'GLA-1'!$D20</f>
        <v>200031</v>
      </c>
      <c r="H20" s="207">
        <f t="shared" si="0"/>
        <v>6.6374711919652454E-2</v>
      </c>
      <c r="I20" s="197"/>
      <c r="J20" s="124">
        <v>30453</v>
      </c>
      <c r="K20" s="212">
        <f>'GLA-1'!$D20</f>
        <v>200031</v>
      </c>
      <c r="L20" s="207">
        <f t="shared" si="1"/>
        <v>0.15224140258259969</v>
      </c>
    </row>
    <row r="21" spans="2:12" ht="12.75" customHeight="1" x14ac:dyDescent="0.2">
      <c r="B21" s="116" t="str">
        <f ca="1">DFIE!$B$34</f>
        <v>Basel-Landschaft</v>
      </c>
      <c r="C21" s="204"/>
      <c r="D21" s="200">
        <v>4.2911012106934501E-2</v>
      </c>
      <c r="E21" s="197"/>
      <c r="F21" s="125">
        <v>21404</v>
      </c>
      <c r="G21" s="213">
        <f>'GLA-1'!$D21</f>
        <v>298837</v>
      </c>
      <c r="H21" s="205">
        <f t="shared" si="0"/>
        <v>7.1624330320542634E-2</v>
      </c>
      <c r="I21" s="197"/>
      <c r="J21" s="125">
        <v>25864</v>
      </c>
      <c r="K21" s="213">
        <f>'GLA-1'!$D21</f>
        <v>298837</v>
      </c>
      <c r="L21" s="205">
        <f t="shared" si="1"/>
        <v>8.6548854392193744E-2</v>
      </c>
    </row>
    <row r="22" spans="2:12" x14ac:dyDescent="0.2">
      <c r="B22" s="119" t="str">
        <f ca="1">DFIE!$B$35</f>
        <v>Schaffhausen</v>
      </c>
      <c r="C22" s="204"/>
      <c r="D22" s="199">
        <v>5.3983654475324598E-2</v>
      </c>
      <c r="E22" s="197"/>
      <c r="F22" s="124">
        <v>5696</v>
      </c>
      <c r="G22" s="212">
        <f>'GLA-1'!$D22</f>
        <v>87111</v>
      </c>
      <c r="H22" s="207">
        <f t="shared" si="0"/>
        <v>6.5387838504896045E-2</v>
      </c>
      <c r="I22" s="197"/>
      <c r="J22" s="124">
        <v>8154</v>
      </c>
      <c r="K22" s="212">
        <f>'GLA-1'!$D22</f>
        <v>87111</v>
      </c>
      <c r="L22" s="207">
        <f t="shared" si="1"/>
        <v>9.3604711230499016E-2</v>
      </c>
    </row>
    <row r="23" spans="2:12" ht="12.75" customHeight="1" x14ac:dyDescent="0.2">
      <c r="B23" s="116" t="str">
        <f ca="1">DFIE!$B$36</f>
        <v>Appenzell A.Rh.</v>
      </c>
      <c r="C23" s="204"/>
      <c r="D23" s="200">
        <v>3.7032569253916299E-2</v>
      </c>
      <c r="E23" s="197"/>
      <c r="F23" s="125">
        <v>3242</v>
      </c>
      <c r="G23" s="213">
        <f>'GLA-1'!$D23</f>
        <v>56495</v>
      </c>
      <c r="H23" s="205">
        <f t="shared" si="0"/>
        <v>5.738560934595982E-2</v>
      </c>
      <c r="I23" s="197"/>
      <c r="J23" s="125">
        <v>3485</v>
      </c>
      <c r="K23" s="213">
        <f>'GLA-1'!$D23</f>
        <v>56495</v>
      </c>
      <c r="L23" s="205">
        <f t="shared" si="1"/>
        <v>6.1686874944685367E-2</v>
      </c>
    </row>
    <row r="24" spans="2:12" ht="12.75" customHeight="1" x14ac:dyDescent="0.2">
      <c r="B24" s="119" t="str">
        <f ca="1">DFIE!$B$37</f>
        <v>Appenzell I.Rh.</v>
      </c>
      <c r="C24" s="204"/>
      <c r="D24" s="199">
        <v>1.68048688574013E-2</v>
      </c>
      <c r="E24" s="197"/>
      <c r="F24" s="124">
        <v>1001</v>
      </c>
      <c r="G24" s="212">
        <f>'GLA-1'!$D24</f>
        <v>16585</v>
      </c>
      <c r="H24" s="207">
        <f t="shared" si="0"/>
        <v>6.0355743141392824E-2</v>
      </c>
      <c r="I24" s="197"/>
      <c r="J24" s="124">
        <v>854</v>
      </c>
      <c r="K24" s="212">
        <f>'GLA-1'!$D24</f>
        <v>16585</v>
      </c>
      <c r="L24" s="207">
        <f t="shared" si="1"/>
        <v>5.1492312330419052E-2</v>
      </c>
    </row>
    <row r="25" spans="2:12" x14ac:dyDescent="0.2">
      <c r="B25" s="116" t="str">
        <f ca="1">DFIE!$B$38</f>
        <v>St. Gallen</v>
      </c>
      <c r="C25" s="204"/>
      <c r="D25" s="200">
        <v>4.1730032993233399E-2</v>
      </c>
      <c r="E25" s="197"/>
      <c r="F25" s="125">
        <v>28846</v>
      </c>
      <c r="G25" s="213">
        <f>'GLA-1'!$D25</f>
        <v>535114</v>
      </c>
      <c r="H25" s="205">
        <f t="shared" si="0"/>
        <v>5.3906270439569887E-2</v>
      </c>
      <c r="I25" s="197"/>
      <c r="J25" s="125">
        <v>50777</v>
      </c>
      <c r="K25" s="213">
        <f>'GLA-1'!$D25</f>
        <v>535114</v>
      </c>
      <c r="L25" s="205">
        <f t="shared" si="1"/>
        <v>9.4890060809472376E-2</v>
      </c>
    </row>
    <row r="26" spans="2:12" x14ac:dyDescent="0.2">
      <c r="B26" s="119" t="str">
        <f ca="1">DFIE!$B$39</f>
        <v>Graubünden</v>
      </c>
      <c r="C26" s="204"/>
      <c r="D26" s="199">
        <v>2.6177342011245198E-2</v>
      </c>
      <c r="E26" s="197"/>
      <c r="F26" s="124">
        <v>13102</v>
      </c>
      <c r="G26" s="212">
        <f>'GLA-1'!$D26</f>
        <v>204888</v>
      </c>
      <c r="H26" s="207">
        <f t="shared" si="0"/>
        <v>6.3947132091679362E-2</v>
      </c>
      <c r="I26" s="197"/>
      <c r="J26" s="124">
        <v>16524</v>
      </c>
      <c r="K26" s="212">
        <f>'GLA-1'!$D26</f>
        <v>204888</v>
      </c>
      <c r="L26" s="207">
        <f t="shared" si="1"/>
        <v>8.0648939908633005E-2</v>
      </c>
    </row>
    <row r="27" spans="2:12" x14ac:dyDescent="0.2">
      <c r="B27" s="116" t="str">
        <f ca="1">DFIE!$B$40</f>
        <v>Aargau</v>
      </c>
      <c r="C27" s="204"/>
      <c r="D27" s="200">
        <v>3.3060358353487598E-2</v>
      </c>
      <c r="E27" s="197"/>
      <c r="F27" s="125">
        <v>36446</v>
      </c>
      <c r="G27" s="213">
        <f>'GLA-1'!$D27</f>
        <v>726894</v>
      </c>
      <c r="H27" s="205">
        <f t="shared" si="0"/>
        <v>5.0139360071757365E-2</v>
      </c>
      <c r="I27" s="197"/>
      <c r="J27" s="125">
        <v>72070</v>
      </c>
      <c r="K27" s="213">
        <f>'GLA-1'!$D27</f>
        <v>726894</v>
      </c>
      <c r="L27" s="205">
        <f t="shared" si="1"/>
        <v>9.914788125916571E-2</v>
      </c>
    </row>
    <row r="28" spans="2:12" x14ac:dyDescent="0.2">
      <c r="B28" s="119" t="str">
        <f ca="1">DFIE!$B$41</f>
        <v>Thurgau</v>
      </c>
      <c r="C28" s="204"/>
      <c r="D28" s="199">
        <v>2.7153474527471001E-2</v>
      </c>
      <c r="E28" s="197"/>
      <c r="F28" s="124">
        <v>14834</v>
      </c>
      <c r="G28" s="212">
        <f>'GLA-1'!$D28</f>
        <v>295220</v>
      </c>
      <c r="H28" s="207">
        <f t="shared" si="0"/>
        <v>5.024727321997155E-2</v>
      </c>
      <c r="I28" s="197"/>
      <c r="J28" s="124">
        <v>23581</v>
      </c>
      <c r="K28" s="212">
        <f>'GLA-1'!$D28</f>
        <v>295220</v>
      </c>
      <c r="L28" s="207">
        <f t="shared" si="1"/>
        <v>7.9876024659575912E-2</v>
      </c>
    </row>
    <row r="29" spans="2:12" x14ac:dyDescent="0.2">
      <c r="B29" s="116" t="str">
        <f ca="1">DFIE!$B$42</f>
        <v>Tessin</v>
      </c>
      <c r="C29" s="204"/>
      <c r="D29" s="200">
        <v>7.4962981475822602E-2</v>
      </c>
      <c r="E29" s="197"/>
      <c r="F29" s="125">
        <v>27698</v>
      </c>
      <c r="G29" s="213">
        <f>'GLA-1'!$D29</f>
        <v>357720</v>
      </c>
      <c r="H29" s="205">
        <f t="shared" si="0"/>
        <v>7.7429274292742933E-2</v>
      </c>
      <c r="I29" s="197"/>
      <c r="J29" s="125">
        <v>20704</v>
      </c>
      <c r="K29" s="213">
        <f>'GLA-1'!$D29</f>
        <v>357720</v>
      </c>
      <c r="L29" s="205">
        <f t="shared" si="1"/>
        <v>5.7877669685787766E-2</v>
      </c>
    </row>
    <row r="30" spans="2:12" x14ac:dyDescent="0.2">
      <c r="B30" s="119" t="str">
        <f ca="1">DFIE!$B$43</f>
        <v>Waadt</v>
      </c>
      <c r="C30" s="204"/>
      <c r="D30" s="199">
        <v>9.8808097274282095E-2</v>
      </c>
      <c r="E30" s="197"/>
      <c r="F30" s="124">
        <v>42557</v>
      </c>
      <c r="G30" s="212">
        <f>'GLA-1'!$D30</f>
        <v>845870</v>
      </c>
      <c r="H30" s="207">
        <f t="shared" si="0"/>
        <v>5.0311513589558682E-2</v>
      </c>
      <c r="I30" s="197"/>
      <c r="J30" s="124">
        <v>122288</v>
      </c>
      <c r="K30" s="212">
        <f>'GLA-1'!$D30</f>
        <v>845870</v>
      </c>
      <c r="L30" s="207">
        <f t="shared" si="1"/>
        <v>0.14457067870949436</v>
      </c>
    </row>
    <row r="31" spans="2:12" x14ac:dyDescent="0.2">
      <c r="B31" s="116" t="str">
        <f ca="1">DFIE!$B$44</f>
        <v>Wallis</v>
      </c>
      <c r="C31" s="204"/>
      <c r="D31" s="200">
        <v>6.3462871479291097E-2</v>
      </c>
      <c r="E31" s="197"/>
      <c r="F31" s="125">
        <v>20408</v>
      </c>
      <c r="G31" s="213">
        <f>'GLA-1'!$D31</f>
        <v>365844</v>
      </c>
      <c r="H31" s="205">
        <f t="shared" si="0"/>
        <v>5.5783339346825424E-2</v>
      </c>
      <c r="I31" s="197"/>
      <c r="J31" s="125">
        <v>39444</v>
      </c>
      <c r="K31" s="213">
        <f>'GLA-1'!$D31</f>
        <v>365844</v>
      </c>
      <c r="L31" s="205">
        <f t="shared" si="1"/>
        <v>0.10781644635418375</v>
      </c>
    </row>
    <row r="32" spans="2:12" x14ac:dyDescent="0.2">
      <c r="B32" s="119" t="str">
        <f ca="1">DFIE!$B$45</f>
        <v>Neuenburg</v>
      </c>
      <c r="C32" s="204"/>
      <c r="D32" s="199">
        <v>8.5506194928515702E-2</v>
      </c>
      <c r="E32" s="197"/>
      <c r="F32" s="124">
        <v>10992</v>
      </c>
      <c r="G32" s="212">
        <f>'GLA-1'!$D32</f>
        <v>178291</v>
      </c>
      <c r="H32" s="207">
        <f t="shared" si="0"/>
        <v>6.1652018329584779E-2</v>
      </c>
      <c r="I32" s="197"/>
      <c r="J32" s="124">
        <v>18078</v>
      </c>
      <c r="K32" s="212">
        <f>'GLA-1'!$D32</f>
        <v>178291</v>
      </c>
      <c r="L32" s="207">
        <f t="shared" si="1"/>
        <v>0.10139603232916973</v>
      </c>
    </row>
    <row r="33" spans="2:12" x14ac:dyDescent="0.2">
      <c r="B33" s="116" t="str">
        <f ca="1">DFIE!$B$46</f>
        <v>Genf</v>
      </c>
      <c r="C33" s="204"/>
      <c r="D33" s="200">
        <v>0.109167124062429</v>
      </c>
      <c r="E33" s="197"/>
      <c r="F33" s="125">
        <v>28242</v>
      </c>
      <c r="G33" s="213">
        <f>'GLA-1'!$D33</f>
        <v>524410</v>
      </c>
      <c r="H33" s="205">
        <f t="shared" si="0"/>
        <v>5.3854808260712039E-2</v>
      </c>
      <c r="I33" s="197"/>
      <c r="J33" s="125">
        <v>101677</v>
      </c>
      <c r="K33" s="213">
        <f>'GLA-1'!$D33</f>
        <v>524410</v>
      </c>
      <c r="L33" s="205">
        <f t="shared" si="1"/>
        <v>0.19388836978699872</v>
      </c>
    </row>
    <row r="34" spans="2:12" x14ac:dyDescent="0.2">
      <c r="B34" s="122" t="str">
        <f ca="1">DFIE!$B$47</f>
        <v>Jura</v>
      </c>
      <c r="C34" s="204"/>
      <c r="D34" s="201">
        <v>6.7822932384700205E-2</v>
      </c>
      <c r="E34" s="197"/>
      <c r="F34" s="126">
        <v>4718</v>
      </c>
      <c r="G34" s="214">
        <f>'GLA-1'!$D34</f>
        <v>74548</v>
      </c>
      <c r="H34" s="210">
        <f t="shared" si="0"/>
        <v>6.3288082845951596E-2</v>
      </c>
      <c r="I34" s="197"/>
      <c r="J34" s="126">
        <v>4962</v>
      </c>
      <c r="K34" s="214">
        <f>'GLA-1'!$D34</f>
        <v>74548</v>
      </c>
      <c r="L34" s="210">
        <f t="shared" si="1"/>
        <v>6.6561141814669739E-2</v>
      </c>
    </row>
    <row r="35" spans="2:12" x14ac:dyDescent="0.2">
      <c r="B35" s="224" t="str">
        <f ca="1">DFIE!$B$48</f>
        <v>Schweiz</v>
      </c>
      <c r="C35" s="197"/>
      <c r="D35" s="208"/>
      <c r="E35" s="197"/>
      <c r="F35" s="114">
        <f>SUM(F9:F34)</f>
        <v>503557</v>
      </c>
      <c r="G35" s="23">
        <f>SUM(G9:G34)</f>
        <v>8962258</v>
      </c>
      <c r="H35" s="202">
        <f>F35/G35</f>
        <v>5.6186398561612484E-2</v>
      </c>
      <c r="I35" s="197"/>
      <c r="J35" s="114">
        <f>SUM(J9:J34)</f>
        <v>969235</v>
      </c>
      <c r="K35" s="23">
        <f>SUM(K9:K34)</f>
        <v>8962258</v>
      </c>
      <c r="L35" s="202">
        <f t="shared" si="1"/>
        <v>0.10814629527514159</v>
      </c>
    </row>
  </sheetData>
  <mergeCells count="2">
    <mergeCell ref="F3:H3"/>
    <mergeCell ref="J3:L3"/>
  </mergeCells>
  <conditionalFormatting sqref="D7 F7 J7">
    <cfRule type="expression" dxfId="11" priority="1" stopIfTrue="1">
      <formula>ISBLANK(D7)</formula>
    </cfRule>
  </conditionalFormatting>
  <conditionalFormatting sqref="D9:D34 F9:F34 J9:J34">
    <cfRule type="expression" dxfId="10" priority="3" stopIfTrue="1">
      <formula>ISBLANK(D9)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38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2" width="10.7109375" customWidth="1"/>
    <col min="13" max="13" width="13.42578125" customWidth="1"/>
    <col min="14" max="14" width="14.7109375" customWidth="1"/>
  </cols>
  <sheetData>
    <row r="1" spans="2:14" ht="22.5" customHeight="1" x14ac:dyDescent="0.35">
      <c r="B1" s="90" t="str">
        <f ca="1">DFIE!$B$139</f>
        <v>SLA A-C 2026</v>
      </c>
      <c r="C1" s="102"/>
      <c r="D1" s="102"/>
      <c r="E1" s="102"/>
    </row>
    <row r="2" spans="2:14" ht="16.5" customHeight="1" x14ac:dyDescent="0.2">
      <c r="B2" s="252"/>
      <c r="C2" s="252"/>
      <c r="D2" s="252"/>
      <c r="E2" s="252"/>
    </row>
    <row r="3" spans="2:14" ht="12" customHeight="1" x14ac:dyDescent="0.2">
      <c r="B3" s="92" t="str">
        <f ca="1">DFIE!$B$49</f>
        <v>Spalte</v>
      </c>
      <c r="C3" s="227" t="s">
        <v>46</v>
      </c>
      <c r="D3" s="228" t="s">
        <v>47</v>
      </c>
      <c r="E3" s="229" t="s">
        <v>55</v>
      </c>
      <c r="F3" s="227" t="s">
        <v>49</v>
      </c>
      <c r="G3" s="230" t="s">
        <v>50</v>
      </c>
      <c r="H3" s="229" t="s">
        <v>51</v>
      </c>
      <c r="I3" s="227" t="s">
        <v>56</v>
      </c>
      <c r="J3" s="230" t="s">
        <v>57</v>
      </c>
      <c r="K3" s="229" t="s">
        <v>52</v>
      </c>
      <c r="L3" s="230" t="s">
        <v>53</v>
      </c>
      <c r="M3" s="231" t="s">
        <v>54</v>
      </c>
      <c r="N3" s="232" t="s">
        <v>63</v>
      </c>
    </row>
    <row r="4" spans="2:14" ht="12" customHeight="1" x14ac:dyDescent="0.2">
      <c r="B4" s="186" t="str">
        <f ca="1">DFIE!$B$50</f>
        <v>Formel</v>
      </c>
      <c r="C4" s="233"/>
      <c r="D4" s="234"/>
      <c r="E4" s="235"/>
      <c r="F4" s="236"/>
      <c r="G4" s="237"/>
      <c r="H4" s="238"/>
      <c r="I4" s="245" t="s">
        <v>100</v>
      </c>
      <c r="J4" s="246" t="s">
        <v>101</v>
      </c>
      <c r="K4" s="247" t="s">
        <v>102</v>
      </c>
      <c r="L4" s="243" t="s">
        <v>65</v>
      </c>
      <c r="M4" s="244" t="str">
        <f ca="1">DFIE!$B$151</f>
        <v>L * Bev</v>
      </c>
      <c r="N4" s="248" t="str">
        <f ca="1">DFIE!$B$152</f>
        <v>M / M[Schweiz] * Dot</v>
      </c>
    </row>
    <row r="5" spans="2:14" ht="12" customHeight="1" x14ac:dyDescent="0.2">
      <c r="B5" s="186" t="str">
        <f ca="1">DFIE!$B$140</f>
        <v>Gewicht (ω)</v>
      </c>
      <c r="C5" s="191"/>
      <c r="D5" s="95"/>
      <c r="E5" s="192"/>
      <c r="F5" s="191"/>
      <c r="G5" s="95"/>
      <c r="H5" s="192"/>
      <c r="I5" s="249">
        <v>0.47</v>
      </c>
      <c r="J5" s="250">
        <v>0.1</v>
      </c>
      <c r="K5" s="251">
        <v>0.43</v>
      </c>
      <c r="L5" s="237"/>
      <c r="M5" s="239"/>
      <c r="N5" s="240"/>
    </row>
    <row r="6" spans="2:14" ht="33" customHeight="1" x14ac:dyDescent="0.2">
      <c r="B6" s="270"/>
      <c r="C6" s="441" t="str">
        <f ca="1">DFIE!$B$141</f>
        <v>Teilindikatoren</v>
      </c>
      <c r="D6" s="442"/>
      <c r="E6" s="443"/>
      <c r="F6" s="441" t="str">
        <f ca="1">DFIE!$B$142</f>
        <v>Standardisierte Teilindikatoren</v>
      </c>
      <c r="G6" s="442"/>
      <c r="H6" s="443"/>
      <c r="I6" s="429" t="str">
        <f ca="1">DFIE!$B$143</f>
        <v>Gewichtete
standardisierte Teilindikatoren</v>
      </c>
      <c r="J6" s="444"/>
      <c r="K6" s="430"/>
      <c r="L6" s="226"/>
      <c r="M6" s="294"/>
      <c r="N6" s="298"/>
    </row>
    <row r="7" spans="2:14" ht="52.5" customHeight="1" x14ac:dyDescent="0.2">
      <c r="B7" s="269"/>
      <c r="C7" s="296" t="str">
        <f ca="1">DFIE!$B$144</f>
        <v>Armut
(SLA A)</v>
      </c>
      <c r="D7" s="295" t="str">
        <f ca="1">DFIE!$B$145</f>
        <v>Alters-
struktur
(SLA B)</v>
      </c>
      <c r="E7" s="297" t="str">
        <f ca="1">DFIE!$B$146</f>
        <v>Ausländer-
integration
(SLA C)</v>
      </c>
      <c r="F7" s="296" t="str">
        <f ca="1">DFIE!$B$144</f>
        <v>Armut
(SLA A)</v>
      </c>
      <c r="G7" s="295" t="str">
        <f ca="1">DFIE!$B$145</f>
        <v>Alters-
struktur
(SLA B)</v>
      </c>
      <c r="H7" s="297" t="str">
        <f ca="1">DFIE!$B$146</f>
        <v>Ausländer-
integration
(SLA C)</v>
      </c>
      <c r="I7" s="296" t="str">
        <f ca="1">DFIE!$B$144</f>
        <v>Armut
(SLA A)</v>
      </c>
      <c r="J7" s="295" t="str">
        <f ca="1">DFIE!$B$145</f>
        <v>Alters-
struktur
(SLA B)</v>
      </c>
      <c r="K7" s="297" t="str">
        <f ca="1">DFIE!$B$146</f>
        <v>Ausländer-
integration
(SLA C)</v>
      </c>
      <c r="L7" s="296" t="str">
        <f ca="1">DFIE!$B$147</f>
        <v>Lasten-
index</v>
      </c>
      <c r="M7" s="295" t="str">
        <f ca="1">DFIE!$B$149</f>
        <v>Massgebende
Sonderlasten</v>
      </c>
      <c r="N7" s="299" t="str">
        <f ca="1">DFIE!$B$150</f>
        <v>Auszahlung
SLA A-C</v>
      </c>
    </row>
    <row r="8" spans="2:14" ht="12.75" customHeight="1" x14ac:dyDescent="0.2">
      <c r="B8" s="186" t="str">
        <f ca="1">DFIE!$B$52</f>
        <v>Einheit</v>
      </c>
      <c r="C8" s="300" t="str">
        <f ca="1">DFIE!$B$58</f>
        <v>Prozent</v>
      </c>
      <c r="D8" s="143" t="str">
        <f ca="1">DFIE!$B$58</f>
        <v>Prozent</v>
      </c>
      <c r="E8" s="301" t="str">
        <f ca="1">DFIE!$B$58</f>
        <v>Prozent</v>
      </c>
      <c r="F8" s="191"/>
      <c r="G8" s="95"/>
      <c r="H8" s="192"/>
      <c r="I8" s="300"/>
      <c r="J8" s="143"/>
      <c r="K8" s="301"/>
      <c r="L8" s="95"/>
      <c r="M8" s="241"/>
      <c r="N8" s="242" t="str">
        <f ca="1">DFIE!$B$54</f>
        <v>CHF</v>
      </c>
    </row>
    <row r="9" spans="2:14" x14ac:dyDescent="0.2">
      <c r="B9" s="138" t="str">
        <f ca="1">DFIE!$B$22</f>
        <v>Zürich</v>
      </c>
      <c r="C9" s="291">
        <f>'SLA.AC-1'!D9</f>
        <v>4.3657887020805898E-2</v>
      </c>
      <c r="D9" s="127">
        <f>'SLA.AC-1'!H9</f>
        <v>5.2467505611930927E-2</v>
      </c>
      <c r="E9" s="206">
        <f>'SLA.AC-1'!L9</f>
        <v>0.12115230817909348</v>
      </c>
      <c r="F9" s="272">
        <f t="shared" ref="F9:F34" si="0">(C9-C$37)/C$38</f>
        <v>-0.26342051793064436</v>
      </c>
      <c r="G9" s="273">
        <f t="shared" ref="G9:G34" si="1">(D9-D$37)/D$38</f>
        <v>-0.73117026387551687</v>
      </c>
      <c r="H9" s="274">
        <f t="shared" ref="H9:H34" si="2">(E9-E$37)/E$38</f>
        <v>0.74987253389603292</v>
      </c>
      <c r="I9" s="272">
        <f t="shared" ref="I9:I34" si="3">I$5*F9</f>
        <v>-0.12380764342740284</v>
      </c>
      <c r="J9" s="273">
        <f t="shared" ref="J9:J34" si="4">J$5*G9</f>
        <v>-7.3117026387551687E-2</v>
      </c>
      <c r="K9" s="274">
        <f t="shared" ref="K9:K34" si="5">K$5*H9</f>
        <v>0.32244518957529417</v>
      </c>
      <c r="L9" s="272">
        <f>SUM(I9:K9)</f>
        <v>0.12552051976033962</v>
      </c>
      <c r="M9" s="38">
        <f>MAX(L9*'SLA.AC-1'!G9,0)</f>
        <v>201524.19863938334</v>
      </c>
      <c r="N9" s="164">
        <f>M9/$M$35*DOT!$H$18</f>
        <v>21323405.548554696</v>
      </c>
    </row>
    <row r="10" spans="2:14" x14ac:dyDescent="0.2">
      <c r="B10" s="119" t="str">
        <f ca="1">DFIE!$B$23</f>
        <v>Bern</v>
      </c>
      <c r="C10" s="275">
        <f>'SLA.AC-1'!D10</f>
        <v>5.9841136805346001E-2</v>
      </c>
      <c r="D10" s="120">
        <f>'SLA.AC-1'!H10</f>
        <v>6.3463004909109541E-2</v>
      </c>
      <c r="E10" s="207">
        <f>'SLA.AC-1'!L10</f>
        <v>7.9153162149176379E-2</v>
      </c>
      <c r="F10" s="276">
        <f t="shared" si="0"/>
        <v>0.30813565050036379</v>
      </c>
      <c r="G10" s="277">
        <f t="shared" si="1"/>
        <v>0.7408978041362243</v>
      </c>
      <c r="H10" s="278">
        <f t="shared" si="2"/>
        <v>-0.53631642345253328</v>
      </c>
      <c r="I10" s="276">
        <f t="shared" si="3"/>
        <v>0.14482375573517098</v>
      </c>
      <c r="J10" s="277">
        <f t="shared" si="4"/>
        <v>7.4089780413622436E-2</v>
      </c>
      <c r="K10" s="278">
        <f t="shared" si="5"/>
        <v>-0.23061606208458932</v>
      </c>
      <c r="L10" s="276">
        <f t="shared" ref="L10:L34" si="6">SUM(I10:K10)</f>
        <v>-1.1702525935795904E-2</v>
      </c>
      <c r="M10" s="21">
        <f>MAX(L10*'SLA.AC-1'!G10,0)</f>
        <v>0</v>
      </c>
      <c r="N10" s="161">
        <f>M10/$M$35*DOT!$H$18</f>
        <v>0</v>
      </c>
    </row>
    <row r="11" spans="2:14" x14ac:dyDescent="0.2">
      <c r="B11" s="116" t="str">
        <f ca="1">DFIE!$B$24</f>
        <v>Luzern</v>
      </c>
      <c r="C11" s="271">
        <f>'SLA.AC-1'!D11</f>
        <v>4.2176191351006601E-2</v>
      </c>
      <c r="D11" s="117">
        <f>'SLA.AC-1'!H11</f>
        <v>5.341726286210785E-2</v>
      </c>
      <c r="E11" s="205">
        <f>'SLA.AC-1'!L11</f>
        <v>9.2465753424657529E-2</v>
      </c>
      <c r="F11" s="279">
        <f t="shared" si="0"/>
        <v>-0.31575069333338218</v>
      </c>
      <c r="G11" s="280">
        <f t="shared" si="1"/>
        <v>-0.60401757325537975</v>
      </c>
      <c r="H11" s="281">
        <f t="shared" si="2"/>
        <v>-0.12862937476773606</v>
      </c>
      <c r="I11" s="279">
        <f t="shared" si="3"/>
        <v>-0.14840282586668962</v>
      </c>
      <c r="J11" s="280">
        <f t="shared" si="4"/>
        <v>-6.0401757325537979E-2</v>
      </c>
      <c r="K11" s="281">
        <f t="shared" si="5"/>
        <v>-5.5310631150126507E-2</v>
      </c>
      <c r="L11" s="279">
        <f t="shared" si="6"/>
        <v>-0.26411521434235413</v>
      </c>
      <c r="M11" s="18">
        <f>MAX(L11*'SLA.AC-1'!G11,0)</f>
        <v>0</v>
      </c>
      <c r="N11" s="160">
        <f>M11/$M$35*DOT!$H$18</f>
        <v>0</v>
      </c>
    </row>
    <row r="12" spans="2:14" x14ac:dyDescent="0.2">
      <c r="B12" s="119" t="str">
        <f ca="1">DFIE!$B$25</f>
        <v>Uri</v>
      </c>
      <c r="C12" s="275">
        <f>'SLA.AC-1'!D12</f>
        <v>2.5690019377290301E-2</v>
      </c>
      <c r="D12" s="120">
        <f>'SLA.AC-1'!H12</f>
        <v>6.0715509741372492E-2</v>
      </c>
      <c r="E12" s="207">
        <f>'SLA.AC-1'!L12</f>
        <v>7.561097782816166E-2</v>
      </c>
      <c r="F12" s="276">
        <f t="shared" si="0"/>
        <v>-0.89800539562399107</v>
      </c>
      <c r="G12" s="277">
        <f t="shared" si="1"/>
        <v>0.37306549437653291</v>
      </c>
      <c r="H12" s="278">
        <f t="shared" si="2"/>
        <v>-0.64479287569603982</v>
      </c>
      <c r="I12" s="276">
        <f t="shared" si="3"/>
        <v>-0.42206253594327575</v>
      </c>
      <c r="J12" s="277">
        <f t="shared" si="4"/>
        <v>3.730654943765329E-2</v>
      </c>
      <c r="K12" s="278">
        <f t="shared" si="5"/>
        <v>-0.27726093654929712</v>
      </c>
      <c r="L12" s="276">
        <f t="shared" si="6"/>
        <v>-0.66201692305491955</v>
      </c>
      <c r="M12" s="21">
        <f>MAX(L12*'SLA.AC-1'!G12,0)</f>
        <v>0</v>
      </c>
      <c r="N12" s="161">
        <f>M12/$M$35*DOT!$H$18</f>
        <v>0</v>
      </c>
    </row>
    <row r="13" spans="2:14" x14ac:dyDescent="0.2">
      <c r="B13" s="116" t="str">
        <f ca="1">DFIE!$B$26</f>
        <v>Schwyz</v>
      </c>
      <c r="C13" s="271">
        <f>'SLA.AC-1'!D13</f>
        <v>2.6014770493957701E-2</v>
      </c>
      <c r="D13" s="117">
        <f>'SLA.AC-1'!H13</f>
        <v>5.1122142374987307E-2</v>
      </c>
      <c r="E13" s="205">
        <f>'SLA.AC-1'!L13</f>
        <v>8.9317395745595954E-2</v>
      </c>
      <c r="F13" s="279">
        <f t="shared" si="0"/>
        <v>-0.88653591289293743</v>
      </c>
      <c r="G13" s="280">
        <f t="shared" si="1"/>
        <v>-0.91128634659763519</v>
      </c>
      <c r="H13" s="281">
        <f t="shared" si="2"/>
        <v>-0.22504521326378732</v>
      </c>
      <c r="I13" s="279">
        <f t="shared" si="3"/>
        <v>-0.41667187905968056</v>
      </c>
      <c r="J13" s="280">
        <f t="shared" si="4"/>
        <v>-9.1128634659763522E-2</v>
      </c>
      <c r="K13" s="281">
        <f t="shared" si="5"/>
        <v>-9.6769441703428549E-2</v>
      </c>
      <c r="L13" s="279">
        <f t="shared" si="6"/>
        <v>-0.60456995542287273</v>
      </c>
      <c r="M13" s="18">
        <f>MAX(L13*'SLA.AC-1'!G13,0)</f>
        <v>0</v>
      </c>
      <c r="N13" s="160">
        <f>M13/$M$35*DOT!$H$18</f>
        <v>0</v>
      </c>
    </row>
    <row r="14" spans="2:14" x14ac:dyDescent="0.2">
      <c r="B14" s="119" t="str">
        <f ca="1">DFIE!$B$27</f>
        <v>Obwalden</v>
      </c>
      <c r="C14" s="275">
        <f>'SLA.AC-1'!D14</f>
        <v>2.51952727133836E-2</v>
      </c>
      <c r="D14" s="120">
        <f>'SLA.AC-1'!H14</f>
        <v>5.4364432674679164E-2</v>
      </c>
      <c r="E14" s="207">
        <f>'SLA.AC-1'!L14</f>
        <v>6.7401711142798942E-2</v>
      </c>
      <c r="F14" s="276">
        <f t="shared" si="0"/>
        <v>-0.91547874067713819</v>
      </c>
      <c r="G14" s="277">
        <f t="shared" si="1"/>
        <v>-0.47721128657509543</v>
      </c>
      <c r="H14" s="278">
        <f t="shared" si="2"/>
        <v>-0.89619484827714369</v>
      </c>
      <c r="I14" s="276">
        <f t="shared" si="3"/>
        <v>-0.43027500811825492</v>
      </c>
      <c r="J14" s="277">
        <f t="shared" si="4"/>
        <v>-4.7721128657509548E-2</v>
      </c>
      <c r="K14" s="278">
        <f t="shared" si="5"/>
        <v>-0.38536378475917177</v>
      </c>
      <c r="L14" s="276">
        <f t="shared" si="6"/>
        <v>-0.86335992153493624</v>
      </c>
      <c r="M14" s="21">
        <f>MAX(L14*'SLA.AC-1'!G14,0)</f>
        <v>0</v>
      </c>
      <c r="N14" s="161">
        <f>M14/$M$35*DOT!$H$18</f>
        <v>0</v>
      </c>
    </row>
    <row r="15" spans="2:14" x14ac:dyDescent="0.2">
      <c r="B15" s="116" t="str">
        <f ca="1">DFIE!$B$28</f>
        <v>Nidwalden</v>
      </c>
      <c r="C15" s="271">
        <f>'SLA.AC-1'!D15</f>
        <v>2.2983369801848199E-2</v>
      </c>
      <c r="D15" s="117">
        <f>'SLA.AC-1'!H15</f>
        <v>5.8112671050293233E-2</v>
      </c>
      <c r="E15" s="205">
        <f>'SLA.AC-1'!L15</f>
        <v>6.8264617025057761E-2</v>
      </c>
      <c r="F15" s="279">
        <f t="shared" si="0"/>
        <v>-0.99359820184162473</v>
      </c>
      <c r="G15" s="280">
        <f t="shared" si="1"/>
        <v>2.4599670336472167E-2</v>
      </c>
      <c r="H15" s="281">
        <f t="shared" si="2"/>
        <v>-0.86976907247203961</v>
      </c>
      <c r="I15" s="279">
        <f t="shared" si="3"/>
        <v>-0.46699115486556358</v>
      </c>
      <c r="J15" s="280">
        <f t="shared" si="4"/>
        <v>2.4599670336472169E-3</v>
      </c>
      <c r="K15" s="281">
        <f t="shared" si="5"/>
        <v>-0.37400070116297701</v>
      </c>
      <c r="L15" s="279">
        <f t="shared" si="6"/>
        <v>-0.83853188899489339</v>
      </c>
      <c r="M15" s="18">
        <f>MAX(L15*'SLA.AC-1'!G15,0)</f>
        <v>0</v>
      </c>
      <c r="N15" s="160">
        <f>M15/$M$35*DOT!$H$18</f>
        <v>0</v>
      </c>
    </row>
    <row r="16" spans="2:14" x14ac:dyDescent="0.2">
      <c r="B16" s="119" t="str">
        <f ca="1">DFIE!$B$29</f>
        <v>Glarus</v>
      </c>
      <c r="C16" s="275">
        <f>'SLA.AC-1'!D16</f>
        <v>3.6304790041849E-2</v>
      </c>
      <c r="D16" s="120">
        <f>'SLA.AC-1'!H16</f>
        <v>5.8017880920677195E-2</v>
      </c>
      <c r="E16" s="207">
        <f>'SLA.AC-1'!L16</f>
        <v>9.974795510747575E-2</v>
      </c>
      <c r="F16" s="276">
        <f t="shared" si="0"/>
        <v>-0.52311544888382555</v>
      </c>
      <c r="G16" s="277">
        <f t="shared" si="1"/>
        <v>1.19092486285405E-2</v>
      </c>
      <c r="H16" s="278">
        <f t="shared" si="2"/>
        <v>9.4382002248217758E-2</v>
      </c>
      <c r="I16" s="276">
        <f t="shared" si="3"/>
        <v>-0.24586426097539799</v>
      </c>
      <c r="J16" s="277">
        <f t="shared" si="4"/>
        <v>1.19092486285405E-3</v>
      </c>
      <c r="K16" s="278">
        <f t="shared" si="5"/>
        <v>4.0584260966733635E-2</v>
      </c>
      <c r="L16" s="276">
        <f t="shared" si="6"/>
        <v>-0.20408907514581032</v>
      </c>
      <c r="M16" s="21">
        <f>MAX(L16*'SLA.AC-1'!G16,0)</f>
        <v>0</v>
      </c>
      <c r="N16" s="161">
        <f>M16/$M$35*DOT!$H$18</f>
        <v>0</v>
      </c>
    </row>
    <row r="17" spans="2:14" x14ac:dyDescent="0.2">
      <c r="B17" s="116" t="str">
        <f ca="1">DFIE!$B$30</f>
        <v>Zug</v>
      </c>
      <c r="C17" s="271">
        <f>'SLA.AC-1'!D17</f>
        <v>2.9026804671851699E-2</v>
      </c>
      <c r="D17" s="117">
        <f>'SLA.AC-1'!H17</f>
        <v>5.1834696279308368E-2</v>
      </c>
      <c r="E17" s="205">
        <f>'SLA.AC-1'!L17</f>
        <v>0.14218896164639849</v>
      </c>
      <c r="F17" s="279">
        <f t="shared" si="0"/>
        <v>-0.78015760588905414</v>
      </c>
      <c r="G17" s="280">
        <f t="shared" si="1"/>
        <v>-0.81589023761354607</v>
      </c>
      <c r="H17" s="281">
        <f t="shared" si="2"/>
        <v>1.3941025706196999</v>
      </c>
      <c r="I17" s="279">
        <f t="shared" si="3"/>
        <v>-0.36667407476785541</v>
      </c>
      <c r="J17" s="280">
        <f t="shared" si="4"/>
        <v>-8.1589023761354615E-2</v>
      </c>
      <c r="K17" s="281">
        <f t="shared" si="5"/>
        <v>0.59946410536647099</v>
      </c>
      <c r="L17" s="279">
        <f t="shared" si="6"/>
        <v>0.15120100683726095</v>
      </c>
      <c r="M17" s="18">
        <f>MAX(L17*'SLA.AC-1'!G17,0)</f>
        <v>20042.600662319965</v>
      </c>
      <c r="N17" s="160">
        <f>M17/$M$35*DOT!$H$18</f>
        <v>2120720.5142403105</v>
      </c>
    </row>
    <row r="18" spans="2:14" x14ac:dyDescent="0.2">
      <c r="B18" s="119" t="str">
        <f ca="1">DFIE!$B$31</f>
        <v>Freiburg</v>
      </c>
      <c r="C18" s="275">
        <f>'SLA.AC-1'!D18</f>
        <v>4.1722847012183199E-2</v>
      </c>
      <c r="D18" s="120">
        <f>'SLA.AC-1'!H18</f>
        <v>4.3263248198584632E-2</v>
      </c>
      <c r="E18" s="207">
        <f>'SLA.AC-1'!L18</f>
        <v>0.10983583037855342</v>
      </c>
      <c r="F18" s="276">
        <f t="shared" si="0"/>
        <v>-0.33176180091236313</v>
      </c>
      <c r="G18" s="277">
        <f t="shared" si="1"/>
        <v>-1.9634283962028141</v>
      </c>
      <c r="H18" s="278">
        <f t="shared" si="2"/>
        <v>0.40331480215627785</v>
      </c>
      <c r="I18" s="276">
        <f t="shared" si="3"/>
        <v>-0.15592804642881067</v>
      </c>
      <c r="J18" s="277">
        <f t="shared" si="4"/>
        <v>-0.19634283962028143</v>
      </c>
      <c r="K18" s="278">
        <f t="shared" si="5"/>
        <v>0.17342536492719948</v>
      </c>
      <c r="L18" s="276">
        <f t="shared" si="6"/>
        <v>-0.17884552112189259</v>
      </c>
      <c r="M18" s="21">
        <f>MAX(L18*'SLA.AC-1'!G18,0)</f>
        <v>0</v>
      </c>
      <c r="N18" s="161">
        <f>M18/$M$35*DOT!$H$18</f>
        <v>0</v>
      </c>
    </row>
    <row r="19" spans="2:14" x14ac:dyDescent="0.2">
      <c r="B19" s="116" t="str">
        <f ca="1">DFIE!$B$32</f>
        <v>Solothurn</v>
      </c>
      <c r="C19" s="271">
        <f>'SLA.AC-1'!D19</f>
        <v>7.8457808234589504E-2</v>
      </c>
      <c r="D19" s="117">
        <f>'SLA.AC-1'!H19</f>
        <v>5.7686407942993401E-2</v>
      </c>
      <c r="E19" s="205">
        <f>'SLA.AC-1'!L19</f>
        <v>9.5930192020749955E-2</v>
      </c>
      <c r="F19" s="279">
        <f t="shared" si="0"/>
        <v>0.96563482604928874</v>
      </c>
      <c r="G19" s="280">
        <f t="shared" si="1"/>
        <v>-3.2468070915492184E-2</v>
      </c>
      <c r="H19" s="281">
        <f t="shared" si="2"/>
        <v>-2.2533820764514736E-2</v>
      </c>
      <c r="I19" s="279">
        <f t="shared" si="3"/>
        <v>0.45384836824316566</v>
      </c>
      <c r="J19" s="280">
        <f t="shared" si="4"/>
        <v>-3.2468070915492187E-3</v>
      </c>
      <c r="K19" s="281">
        <f t="shared" si="5"/>
        <v>-9.6895429287413362E-3</v>
      </c>
      <c r="L19" s="279">
        <f t="shared" si="6"/>
        <v>0.44091201822287507</v>
      </c>
      <c r="M19" s="18">
        <f>MAX(L19*'SLA.AC-1'!G19,0)</f>
        <v>126472.96695512238</v>
      </c>
      <c r="N19" s="160">
        <f>M19/$M$35*DOT!$H$18</f>
        <v>13382186.275995918</v>
      </c>
    </row>
    <row r="20" spans="2:14" x14ac:dyDescent="0.2">
      <c r="B20" s="119" t="str">
        <f ca="1">DFIE!$B$33</f>
        <v>Basel-Stadt</v>
      </c>
      <c r="C20" s="275">
        <f>'SLA.AC-1'!D20</f>
        <v>0.11937385062157101</v>
      </c>
      <c r="D20" s="120">
        <f>'SLA.AC-1'!H20</f>
        <v>6.6374711919652454E-2</v>
      </c>
      <c r="E20" s="207">
        <f>'SLA.AC-1'!L20</f>
        <v>0.15224140258259969</v>
      </c>
      <c r="F20" s="276">
        <f t="shared" si="0"/>
        <v>2.4106978835573298</v>
      </c>
      <c r="G20" s="277">
        <f t="shared" si="1"/>
        <v>1.1307146553569754</v>
      </c>
      <c r="H20" s="278">
        <f t="shared" si="2"/>
        <v>1.7019502234584207</v>
      </c>
      <c r="I20" s="276">
        <f t="shared" si="3"/>
        <v>1.133028005271945</v>
      </c>
      <c r="J20" s="277">
        <f t="shared" si="4"/>
        <v>0.11307146553569754</v>
      </c>
      <c r="K20" s="278">
        <f t="shared" si="5"/>
        <v>0.73183859608712087</v>
      </c>
      <c r="L20" s="276">
        <f t="shared" si="6"/>
        <v>1.9779380668947635</v>
      </c>
      <c r="M20" s="21">
        <f>MAX(L20*'SLA.AC-1'!G20,0)</f>
        <v>395648.92945902643</v>
      </c>
      <c r="N20" s="161">
        <f>M20/$M$35*DOT!$H$18</f>
        <v>41863868.630501978</v>
      </c>
    </row>
    <row r="21" spans="2:14" x14ac:dyDescent="0.2">
      <c r="B21" s="116" t="str">
        <f ca="1">DFIE!$B$34</f>
        <v>Basel-Landschaft</v>
      </c>
      <c r="C21" s="271">
        <f>'SLA.AC-1'!D21</f>
        <v>4.2911012106934501E-2</v>
      </c>
      <c r="D21" s="117">
        <f>'SLA.AC-1'!H21</f>
        <v>7.1624330320542634E-2</v>
      </c>
      <c r="E21" s="205">
        <f>'SLA.AC-1'!L21</f>
        <v>8.6548854392193744E-2</v>
      </c>
      <c r="F21" s="279">
        <f t="shared" si="0"/>
        <v>-0.28979846857423974</v>
      </c>
      <c r="G21" s="280">
        <f t="shared" si="1"/>
        <v>1.8335290895482634</v>
      </c>
      <c r="H21" s="281">
        <f t="shared" si="2"/>
        <v>-0.30982949231013451</v>
      </c>
      <c r="I21" s="279">
        <f t="shared" si="3"/>
        <v>-0.13620528022989267</v>
      </c>
      <c r="J21" s="280">
        <f t="shared" si="4"/>
        <v>0.18335290895482637</v>
      </c>
      <c r="K21" s="281">
        <f t="shared" si="5"/>
        <v>-0.13322668169335783</v>
      </c>
      <c r="L21" s="279">
        <f t="shared" si="6"/>
        <v>-8.6079052968424136E-2</v>
      </c>
      <c r="M21" s="18">
        <f>MAX(L21*'SLA.AC-1'!G21,0)</f>
        <v>0</v>
      </c>
      <c r="N21" s="160">
        <f>M21/$M$35*DOT!$H$18</f>
        <v>0</v>
      </c>
    </row>
    <row r="22" spans="2:14" x14ac:dyDescent="0.2">
      <c r="B22" s="119" t="str">
        <f ca="1">DFIE!$B$35</f>
        <v>Schaffhausen</v>
      </c>
      <c r="C22" s="275">
        <f>'SLA.AC-1'!D22</f>
        <v>5.3983654475324598E-2</v>
      </c>
      <c r="D22" s="120">
        <f>'SLA.AC-1'!H22</f>
        <v>6.5387838504896045E-2</v>
      </c>
      <c r="E22" s="207">
        <f>'SLA.AC-1'!L22</f>
        <v>9.3604711230499016E-2</v>
      </c>
      <c r="F22" s="276">
        <f t="shared" si="0"/>
        <v>0.10126248214590848</v>
      </c>
      <c r="G22" s="277">
        <f t="shared" si="1"/>
        <v>0.99859288427875037</v>
      </c>
      <c r="H22" s="278">
        <f t="shared" si="2"/>
        <v>-9.374973812665352E-2</v>
      </c>
      <c r="I22" s="276">
        <f t="shared" si="3"/>
        <v>4.7593366608576985E-2</v>
      </c>
      <c r="J22" s="277">
        <f t="shared" si="4"/>
        <v>9.9859288427875045E-2</v>
      </c>
      <c r="K22" s="278">
        <f t="shared" si="5"/>
        <v>-4.0312387394461011E-2</v>
      </c>
      <c r="L22" s="276">
        <f t="shared" si="6"/>
        <v>0.10714026764199101</v>
      </c>
      <c r="M22" s="21">
        <f>MAX(L22*'SLA.AC-1'!G22,0)</f>
        <v>9333.0958545614794</v>
      </c>
      <c r="N22" s="161">
        <f>M22/$M$35*DOT!$H$18</f>
        <v>987540.89719256386</v>
      </c>
    </row>
    <row r="23" spans="2:14" x14ac:dyDescent="0.2">
      <c r="B23" s="116" t="str">
        <f ca="1">DFIE!$B$36</f>
        <v>Appenzell A.Rh.</v>
      </c>
      <c r="C23" s="271">
        <f>'SLA.AC-1'!D23</f>
        <v>3.7032569253916299E-2</v>
      </c>
      <c r="D23" s="117">
        <f>'SLA.AC-1'!H23</f>
        <v>5.738560934595982E-2</v>
      </c>
      <c r="E23" s="205">
        <f>'SLA.AC-1'!L23</f>
        <v>6.1686874944685367E-2</v>
      </c>
      <c r="F23" s="279">
        <f t="shared" si="0"/>
        <v>-0.49741191569667187</v>
      </c>
      <c r="G23" s="280">
        <f t="shared" si="1"/>
        <v>-7.2738730539788091E-2</v>
      </c>
      <c r="H23" s="281">
        <f t="shared" si="2"/>
        <v>-1.0712069593765858</v>
      </c>
      <c r="I23" s="279">
        <f t="shared" si="3"/>
        <v>-0.23378360037743576</v>
      </c>
      <c r="J23" s="280">
        <f t="shared" si="4"/>
        <v>-7.2738730539788094E-3</v>
      </c>
      <c r="K23" s="281">
        <f t="shared" si="5"/>
        <v>-0.46061899253193189</v>
      </c>
      <c r="L23" s="279">
        <f t="shared" si="6"/>
        <v>-0.70167646596334643</v>
      </c>
      <c r="M23" s="18">
        <f>MAX(L23*'SLA.AC-1'!G23,0)</f>
        <v>0</v>
      </c>
      <c r="N23" s="160">
        <f>M23/$M$35*DOT!$H$18</f>
        <v>0</v>
      </c>
    </row>
    <row r="24" spans="2:14" x14ac:dyDescent="0.2">
      <c r="B24" s="119" t="str">
        <f ca="1">DFIE!$B$37</f>
        <v>Appenzell I.Rh.</v>
      </c>
      <c r="C24" s="275">
        <f>'SLA.AC-1'!D24</f>
        <v>1.68048688574013E-2</v>
      </c>
      <c r="D24" s="120">
        <f>'SLA.AC-1'!H24</f>
        <v>6.0355743141392824E-2</v>
      </c>
      <c r="E24" s="207">
        <f>'SLA.AC-1'!L24</f>
        <v>5.1492312330419052E-2</v>
      </c>
      <c r="F24" s="276">
        <f t="shared" si="0"/>
        <v>-1.2118090293003316</v>
      </c>
      <c r="G24" s="277">
        <f t="shared" si="1"/>
        <v>0.32490024881072993</v>
      </c>
      <c r="H24" s="278">
        <f t="shared" si="2"/>
        <v>-1.3834069705417591</v>
      </c>
      <c r="I24" s="276">
        <f t="shared" si="3"/>
        <v>-0.56955024377115582</v>
      </c>
      <c r="J24" s="277">
        <f t="shared" si="4"/>
        <v>3.2490024881072992E-2</v>
      </c>
      <c r="K24" s="278">
        <f t="shared" si="5"/>
        <v>-0.59486499733295639</v>
      </c>
      <c r="L24" s="276">
        <f t="shared" si="6"/>
        <v>-1.1319252162230393</v>
      </c>
      <c r="M24" s="21">
        <f>MAX(L24*'SLA.AC-1'!G24,0)</f>
        <v>0</v>
      </c>
      <c r="N24" s="161">
        <f>M24/$M$35*DOT!$H$18</f>
        <v>0</v>
      </c>
    </row>
    <row r="25" spans="2:14" x14ac:dyDescent="0.2">
      <c r="B25" s="116" t="str">
        <f ca="1">DFIE!$B$38</f>
        <v>St. Gallen</v>
      </c>
      <c r="C25" s="271">
        <f>'SLA.AC-1'!D25</f>
        <v>4.1730032993233399E-2</v>
      </c>
      <c r="D25" s="117">
        <f>'SLA.AC-1'!H25</f>
        <v>5.3906270439569887E-2</v>
      </c>
      <c r="E25" s="205">
        <f>'SLA.AC-1'!L25</f>
        <v>9.4890060809472376E-2</v>
      </c>
      <c r="F25" s="279">
        <f t="shared" si="0"/>
        <v>-0.33150800814205111</v>
      </c>
      <c r="G25" s="280">
        <f t="shared" si="1"/>
        <v>-0.53854965585190617</v>
      </c>
      <c r="H25" s="281">
        <f t="shared" si="2"/>
        <v>-5.4386975044981675E-2</v>
      </c>
      <c r="I25" s="279">
        <f t="shared" si="3"/>
        <v>-0.15580876382676401</v>
      </c>
      <c r="J25" s="280">
        <f t="shared" si="4"/>
        <v>-5.3854965585190623E-2</v>
      </c>
      <c r="K25" s="281">
        <f t="shared" si="5"/>
        <v>-2.338639926934212E-2</v>
      </c>
      <c r="L25" s="279">
        <f t="shared" si="6"/>
        <v>-0.23305012868129676</v>
      </c>
      <c r="M25" s="18">
        <f>MAX(L25*'SLA.AC-1'!G25,0)</f>
        <v>0</v>
      </c>
      <c r="N25" s="160">
        <f>M25/$M$35*DOT!$H$18</f>
        <v>0</v>
      </c>
    </row>
    <row r="26" spans="2:14" x14ac:dyDescent="0.2">
      <c r="B26" s="119" t="str">
        <f ca="1">DFIE!$B$39</f>
        <v>Graubünden</v>
      </c>
      <c r="C26" s="275">
        <f>'SLA.AC-1'!D26</f>
        <v>2.6177342011245198E-2</v>
      </c>
      <c r="D26" s="120">
        <f>'SLA.AC-1'!H26</f>
        <v>6.3947132091679362E-2</v>
      </c>
      <c r="E26" s="207">
        <f>'SLA.AC-1'!L26</f>
        <v>8.0648939908633005E-2</v>
      </c>
      <c r="F26" s="276">
        <f t="shared" si="0"/>
        <v>-0.8807942506956683</v>
      </c>
      <c r="G26" s="277">
        <f t="shared" si="1"/>
        <v>0.80571233843394297</v>
      </c>
      <c r="H26" s="278">
        <f t="shared" si="2"/>
        <v>-0.49050947215189777</v>
      </c>
      <c r="I26" s="276">
        <f t="shared" si="3"/>
        <v>-0.41397329782696407</v>
      </c>
      <c r="J26" s="277">
        <f t="shared" si="4"/>
        <v>8.0571233843394305E-2</v>
      </c>
      <c r="K26" s="278">
        <f t="shared" si="5"/>
        <v>-0.21091907302531604</v>
      </c>
      <c r="L26" s="276">
        <f t="shared" si="6"/>
        <v>-0.54432113700888585</v>
      </c>
      <c r="M26" s="21">
        <f>MAX(L26*'SLA.AC-1'!G26,0)</f>
        <v>0</v>
      </c>
      <c r="N26" s="161">
        <f>M26/$M$35*DOT!$H$18</f>
        <v>0</v>
      </c>
    </row>
    <row r="27" spans="2:14" x14ac:dyDescent="0.2">
      <c r="B27" s="116" t="str">
        <f ca="1">DFIE!$B$40</f>
        <v>Aargau</v>
      </c>
      <c r="C27" s="271">
        <f>'SLA.AC-1'!D27</f>
        <v>3.3060358353487598E-2</v>
      </c>
      <c r="D27" s="117">
        <f>'SLA.AC-1'!H27</f>
        <v>5.0139360071757365E-2</v>
      </c>
      <c r="E27" s="205">
        <f>'SLA.AC-1'!L27</f>
        <v>9.914788125916571E-2</v>
      </c>
      <c r="F27" s="279">
        <f t="shared" si="0"/>
        <v>-0.63770151591144308</v>
      </c>
      <c r="G27" s="280">
        <f t="shared" si="1"/>
        <v>-1.0428604031539439</v>
      </c>
      <c r="H27" s="281">
        <f t="shared" si="2"/>
        <v>7.6005239141171438E-2</v>
      </c>
      <c r="I27" s="279">
        <f t="shared" si="3"/>
        <v>-0.29971971247837825</v>
      </c>
      <c r="J27" s="280">
        <f t="shared" si="4"/>
        <v>-0.1042860403153944</v>
      </c>
      <c r="K27" s="281">
        <f t="shared" si="5"/>
        <v>3.2682252830703716E-2</v>
      </c>
      <c r="L27" s="279">
        <f t="shared" si="6"/>
        <v>-0.37132349996306896</v>
      </c>
      <c r="M27" s="18">
        <f>MAX(L27*'SLA.AC-1'!G27,0)</f>
        <v>0</v>
      </c>
      <c r="N27" s="160">
        <f>M27/$M$35*DOT!$H$18</f>
        <v>0</v>
      </c>
    </row>
    <row r="28" spans="2:14" x14ac:dyDescent="0.2">
      <c r="B28" s="119" t="str">
        <f ca="1">DFIE!$B$41</f>
        <v>Thurgau</v>
      </c>
      <c r="C28" s="275">
        <f>'SLA.AC-1'!D28</f>
        <v>2.7153474527471001E-2</v>
      </c>
      <c r="D28" s="120">
        <f>'SLA.AC-1'!H28</f>
        <v>5.024727321997155E-2</v>
      </c>
      <c r="E28" s="207">
        <f>'SLA.AC-1'!L28</f>
        <v>7.9876024659575912E-2</v>
      </c>
      <c r="F28" s="276">
        <f t="shared" si="0"/>
        <v>-0.84631943455658143</v>
      </c>
      <c r="G28" s="277">
        <f t="shared" si="1"/>
        <v>-1.0284130829085156</v>
      </c>
      <c r="H28" s="278">
        <f t="shared" si="2"/>
        <v>-0.51417935957283289</v>
      </c>
      <c r="I28" s="276">
        <f t="shared" si="3"/>
        <v>-0.39777013424159324</v>
      </c>
      <c r="J28" s="277">
        <f t="shared" si="4"/>
        <v>-0.10284130829085157</v>
      </c>
      <c r="K28" s="278">
        <f t="shared" si="5"/>
        <v>-0.22109712461631814</v>
      </c>
      <c r="L28" s="276">
        <f t="shared" si="6"/>
        <v>-0.72170856714876297</v>
      </c>
      <c r="M28" s="21">
        <f>MAX(L28*'SLA.AC-1'!G28,0)</f>
        <v>0</v>
      </c>
      <c r="N28" s="161">
        <f>M28/$M$35*DOT!$H$18</f>
        <v>0</v>
      </c>
    </row>
    <row r="29" spans="2:14" x14ac:dyDescent="0.2">
      <c r="B29" s="116" t="str">
        <f ca="1">DFIE!$B$42</f>
        <v>Tessin</v>
      </c>
      <c r="C29" s="271">
        <f>'SLA.AC-1'!D29</f>
        <v>7.4962981475822602E-2</v>
      </c>
      <c r="D29" s="117">
        <f>'SLA.AC-1'!H29</f>
        <v>7.7429274292742933E-2</v>
      </c>
      <c r="E29" s="205">
        <f>'SLA.AC-1'!L29</f>
        <v>5.7877669685787766E-2</v>
      </c>
      <c r="F29" s="279">
        <f t="shared" si="0"/>
        <v>0.8422053654548427</v>
      </c>
      <c r="G29" s="280">
        <f t="shared" si="1"/>
        <v>2.6106900375977959</v>
      </c>
      <c r="H29" s="281">
        <f t="shared" si="2"/>
        <v>-1.1878607060212971</v>
      </c>
      <c r="I29" s="279">
        <f t="shared" si="3"/>
        <v>0.39583652176377604</v>
      </c>
      <c r="J29" s="280">
        <f t="shared" si="4"/>
        <v>0.26106900375977959</v>
      </c>
      <c r="K29" s="281">
        <f t="shared" si="5"/>
        <v>-0.51078010358915771</v>
      </c>
      <c r="L29" s="279">
        <f t="shared" si="6"/>
        <v>0.14612542193439793</v>
      </c>
      <c r="M29" s="18">
        <f>MAX(L29*'SLA.AC-1'!G29,0)</f>
        <v>52271.985934372824</v>
      </c>
      <c r="N29" s="160">
        <f>M29/$M$35*DOT!$H$18</f>
        <v>5530932.5750081502</v>
      </c>
    </row>
    <row r="30" spans="2:14" x14ac:dyDescent="0.2">
      <c r="B30" s="119" t="str">
        <f ca="1">DFIE!$B$43</f>
        <v>Waadt</v>
      </c>
      <c r="C30" s="275">
        <f>'SLA.AC-1'!D30</f>
        <v>9.8808097274282095E-2</v>
      </c>
      <c r="D30" s="120">
        <f>'SLA.AC-1'!H30</f>
        <v>5.0311513589558682E-2</v>
      </c>
      <c r="E30" s="207">
        <f>'SLA.AC-1'!L30</f>
        <v>0.14457067870949436</v>
      </c>
      <c r="F30" s="276">
        <f t="shared" si="0"/>
        <v>1.6843614962080646</v>
      </c>
      <c r="G30" s="277">
        <f t="shared" si="1"/>
        <v>-1.0198126370178271</v>
      </c>
      <c r="H30" s="278">
        <f t="shared" si="2"/>
        <v>1.4670406771207336</v>
      </c>
      <c r="I30" s="276">
        <f t="shared" si="3"/>
        <v>0.79164990321779038</v>
      </c>
      <c r="J30" s="277">
        <f t="shared" si="4"/>
        <v>-0.10198126370178272</v>
      </c>
      <c r="K30" s="278">
        <f t="shared" si="5"/>
        <v>0.63082749116191539</v>
      </c>
      <c r="L30" s="276">
        <f t="shared" si="6"/>
        <v>1.320496130677923</v>
      </c>
      <c r="M30" s="21">
        <f>MAX(L30*'SLA.AC-1'!G30,0)</f>
        <v>1116968.0620565347</v>
      </c>
      <c r="N30" s="161">
        <f>M30/$M$35*DOT!$H$18</f>
        <v>118187111.68595162</v>
      </c>
    </row>
    <row r="31" spans="2:14" x14ac:dyDescent="0.2">
      <c r="B31" s="116" t="str">
        <f ca="1">DFIE!$B$44</f>
        <v>Wallis</v>
      </c>
      <c r="C31" s="271">
        <f>'SLA.AC-1'!D31</f>
        <v>6.3462871479291097E-2</v>
      </c>
      <c r="D31" s="117">
        <f>'SLA.AC-1'!H31</f>
        <v>5.5783339346825424E-2</v>
      </c>
      <c r="E31" s="205">
        <f>'SLA.AC-1'!L31</f>
        <v>0.10781644635418375</v>
      </c>
      <c r="F31" s="279">
        <f t="shared" si="0"/>
        <v>0.43604721467156532</v>
      </c>
      <c r="G31" s="280">
        <f t="shared" si="1"/>
        <v>-0.28724927147212781</v>
      </c>
      <c r="H31" s="281">
        <f t="shared" si="2"/>
        <v>0.34147284396645539</v>
      </c>
      <c r="I31" s="279">
        <f t="shared" si="3"/>
        <v>0.2049421908956357</v>
      </c>
      <c r="J31" s="280">
        <f t="shared" si="4"/>
        <v>-2.8724927147212781E-2</v>
      </c>
      <c r="K31" s="281">
        <f t="shared" si="5"/>
        <v>0.14683332290557582</v>
      </c>
      <c r="L31" s="279">
        <f t="shared" si="6"/>
        <v>0.32305058665399877</v>
      </c>
      <c r="M31" s="18">
        <f>MAX(L31*'SLA.AC-1'!G31,0)</f>
        <v>118186.11882384552</v>
      </c>
      <c r="N31" s="160">
        <f>M31/$M$35*DOT!$H$18</f>
        <v>12505349.525791537</v>
      </c>
    </row>
    <row r="32" spans="2:14" x14ac:dyDescent="0.2">
      <c r="B32" s="119" t="str">
        <f ca="1">DFIE!$B$45</f>
        <v>Neuenburg</v>
      </c>
      <c r="C32" s="275">
        <f>'SLA.AC-1'!D32</f>
        <v>8.5506194928515702E-2</v>
      </c>
      <c r="D32" s="120">
        <f>'SLA.AC-1'!H32</f>
        <v>6.1652018329584779E-2</v>
      </c>
      <c r="E32" s="207">
        <f>'SLA.AC-1'!L32</f>
        <v>0.10139603232916973</v>
      </c>
      <c r="F32" s="276">
        <f t="shared" si="0"/>
        <v>1.2145680715985876</v>
      </c>
      <c r="G32" s="277">
        <f t="shared" si="1"/>
        <v>0.49844446543242732</v>
      </c>
      <c r="H32" s="278">
        <f t="shared" si="2"/>
        <v>0.14485299806062207</v>
      </c>
      <c r="I32" s="276">
        <f t="shared" si="3"/>
        <v>0.57084699365133618</v>
      </c>
      <c r="J32" s="277">
        <f t="shared" si="4"/>
        <v>4.9844446543242736E-2</v>
      </c>
      <c r="K32" s="278">
        <f t="shared" si="5"/>
        <v>6.2286789166067488E-2</v>
      </c>
      <c r="L32" s="276">
        <f t="shared" si="6"/>
        <v>0.68297822936064634</v>
      </c>
      <c r="M32" s="21">
        <f>MAX(L32*'SLA.AC-1'!G32,0)</f>
        <v>121768.871490939</v>
      </c>
      <c r="N32" s="161">
        <f>M32/$M$35*DOT!$H$18</f>
        <v>12884442.898281794</v>
      </c>
    </row>
    <row r="33" spans="2:14" x14ac:dyDescent="0.2">
      <c r="B33" s="116" t="str">
        <f ca="1">DFIE!$B$46</f>
        <v>Genf</v>
      </c>
      <c r="C33" s="271">
        <f>'SLA.AC-1'!D33</f>
        <v>0.109167124062429</v>
      </c>
      <c r="D33" s="117">
        <f>'SLA.AC-1'!H33</f>
        <v>5.3854808260712039E-2</v>
      </c>
      <c r="E33" s="205">
        <f>'SLA.AC-1'!L33</f>
        <v>0.19388836978699872</v>
      </c>
      <c r="F33" s="279">
        <f t="shared" si="0"/>
        <v>2.0502191415225144</v>
      </c>
      <c r="G33" s="280">
        <f t="shared" si="1"/>
        <v>-0.54543936846608321</v>
      </c>
      <c r="H33" s="281">
        <f t="shared" si="2"/>
        <v>2.9773539968398972</v>
      </c>
      <c r="I33" s="279">
        <f t="shared" si="3"/>
        <v>0.96360299651558168</v>
      </c>
      <c r="J33" s="280">
        <f t="shared" si="4"/>
        <v>-5.4543936846608326E-2</v>
      </c>
      <c r="K33" s="281">
        <f t="shared" si="5"/>
        <v>1.2802622186411559</v>
      </c>
      <c r="L33" s="279">
        <f t="shared" si="6"/>
        <v>2.1893212783101292</v>
      </c>
      <c r="M33" s="18">
        <f>MAX(L33*'SLA.AC-1'!G33,0)</f>
        <v>1148101.9715586149</v>
      </c>
      <c r="N33" s="160">
        <f>M33/$M$35*DOT!$H$18</f>
        <v>121481410.74833287</v>
      </c>
    </row>
    <row r="34" spans="2:14" x14ac:dyDescent="0.2">
      <c r="B34" s="122" t="str">
        <f ca="1">DFIE!$B$47</f>
        <v>Jura</v>
      </c>
      <c r="C34" s="292">
        <f>'SLA.AC-1'!D34</f>
        <v>6.7822932384700205E-2</v>
      </c>
      <c r="D34" s="128">
        <f>'SLA.AC-1'!H34</f>
        <v>6.3288082845951596E-2</v>
      </c>
      <c r="E34" s="210">
        <f>'SLA.AC-1'!L34</f>
        <v>6.6561141814669739E-2</v>
      </c>
      <c r="F34" s="282">
        <f t="shared" si="0"/>
        <v>0.59003480915349038</v>
      </c>
      <c r="G34" s="283">
        <f t="shared" si="1"/>
        <v>0.71747938750901241</v>
      </c>
      <c r="H34" s="284">
        <f t="shared" si="2"/>
        <v>-0.92193658566760317</v>
      </c>
      <c r="I34" s="282">
        <f t="shared" si="3"/>
        <v>0.27731636030214046</v>
      </c>
      <c r="J34" s="283">
        <f t="shared" si="4"/>
        <v>7.1747938750901241E-2</v>
      </c>
      <c r="K34" s="284">
        <f t="shared" si="5"/>
        <v>-0.39643273183706934</v>
      </c>
      <c r="L34" s="282">
        <f t="shared" si="6"/>
        <v>-4.7368432784027636E-2</v>
      </c>
      <c r="M34" s="29">
        <f>MAX(L34*'SLA.AC-1'!G34,0)</f>
        <v>0</v>
      </c>
      <c r="N34" s="165">
        <f>M34/$M$35*DOT!$H$18</f>
        <v>0</v>
      </c>
    </row>
    <row r="35" spans="2:14" x14ac:dyDescent="0.2">
      <c r="B35" s="293" t="str">
        <f ca="1">DFIE!$B$48</f>
        <v>Schweiz</v>
      </c>
      <c r="C35" s="285"/>
      <c r="D35" s="286"/>
      <c r="E35" s="287"/>
      <c r="F35" s="288"/>
      <c r="G35" s="289"/>
      <c r="H35" s="290"/>
      <c r="I35" s="288"/>
      <c r="J35" s="289"/>
      <c r="K35" s="290"/>
      <c r="L35" s="288"/>
      <c r="M35" s="23">
        <f>SUM(M9:M34)</f>
        <v>3310318.8014347209</v>
      </c>
      <c r="N35" s="162">
        <f>SUM(N9:N34)</f>
        <v>350266969.29985142</v>
      </c>
    </row>
    <row r="36" spans="2:14" ht="7.5" customHeight="1" x14ac:dyDescent="0.2">
      <c r="C36" s="303"/>
      <c r="D36" s="303"/>
      <c r="E36" s="303"/>
      <c r="F36" s="302"/>
      <c r="G36" s="302"/>
      <c r="H36" s="302"/>
      <c r="I36" s="302"/>
      <c r="J36" s="302"/>
      <c r="K36" s="302"/>
      <c r="L36" s="302"/>
      <c r="M36" s="103"/>
      <c r="N36" s="103"/>
    </row>
    <row r="37" spans="2:14" ht="12.75" customHeight="1" x14ac:dyDescent="0.2">
      <c r="B37" s="253" t="str">
        <f ca="1">DFIE!$B$153</f>
        <v>Mittelwert (MW)</v>
      </c>
      <c r="C37" s="263">
        <f t="shared" ref="C37:L37" si="7">AVERAGE(C9:C34)</f>
        <v>5.111647162806681E-2</v>
      </c>
      <c r="D37" s="264">
        <f t="shared" si="7"/>
        <v>5.7928925703340059E-2</v>
      </c>
      <c r="E37" s="265">
        <f t="shared" si="7"/>
        <v>9.666601020943337E-2</v>
      </c>
      <c r="F37" s="255">
        <f t="shared" si="7"/>
        <v>2.9890619893754217E-16</v>
      </c>
      <c r="G37" s="256">
        <f t="shared" si="7"/>
        <v>-1.2810265668751805E-16</v>
      </c>
      <c r="H37" s="257">
        <f t="shared" si="7"/>
        <v>-4.3554903273756139E-16</v>
      </c>
      <c r="I37" s="255">
        <f t="shared" si="7"/>
        <v>1.2810265668751805E-16</v>
      </c>
      <c r="J37" s="256">
        <f t="shared" si="7"/>
        <v>-1.8147876364065059E-17</v>
      </c>
      <c r="K37" s="257">
        <f t="shared" si="7"/>
        <v>-1.8147876364065058E-16</v>
      </c>
      <c r="L37" s="258">
        <f t="shared" si="7"/>
        <v>-2.7755575615628914E-17</v>
      </c>
      <c r="M37" s="103"/>
      <c r="N37" s="103"/>
    </row>
    <row r="38" spans="2:14" ht="12.75" customHeight="1" x14ac:dyDescent="0.2">
      <c r="B38" s="254" t="str">
        <f ca="1">DFIE!$B$154</f>
        <v>Standardabweichung</v>
      </c>
      <c r="C38" s="266">
        <f t="shared" ref="C38:L38" si="8">STDEV(C9:C34)</f>
        <v>2.8314364673843188E-2</v>
      </c>
      <c r="D38" s="267">
        <f t="shared" si="8"/>
        <v>7.4694231442909839E-3</v>
      </c>
      <c r="E38" s="268">
        <f t="shared" si="8"/>
        <v>3.2653946988082432E-2</v>
      </c>
      <c r="F38" s="259">
        <f t="shared" si="8"/>
        <v>0.99999999999999944</v>
      </c>
      <c r="G38" s="260">
        <f t="shared" si="8"/>
        <v>1</v>
      </c>
      <c r="H38" s="261">
        <f t="shared" si="8"/>
        <v>1.0000000000000031</v>
      </c>
      <c r="I38" s="259">
        <f t="shared" si="8"/>
        <v>0.46999999999999975</v>
      </c>
      <c r="J38" s="260">
        <f t="shared" si="8"/>
        <v>0.1</v>
      </c>
      <c r="K38" s="261">
        <f t="shared" si="8"/>
        <v>0.43000000000000133</v>
      </c>
      <c r="L38" s="262">
        <f t="shared" si="8"/>
        <v>0.81176792832894118</v>
      </c>
    </row>
  </sheetData>
  <mergeCells count="3">
    <mergeCell ref="C6:E6"/>
    <mergeCell ref="F6:H6"/>
    <mergeCell ref="I6:K6"/>
  </mergeCells>
  <conditionalFormatting sqref="I5:K5">
    <cfRule type="expression" dxfId="9" priority="5" stopIfTrue="1">
      <formula>ISBLANK(I5)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005"/>
  <sheetViews>
    <sheetView showGridLines="0" workbookViewId="0">
      <pane ySplit="12" topLeftCell="A13" activePane="bottomLeft" state="frozen"/>
      <selection pane="bottomLeft" activeCell="A2505" sqref="A2505"/>
    </sheetView>
  </sheetViews>
  <sheetFormatPr baseColWidth="10" defaultRowHeight="12.75" x14ac:dyDescent="0.2"/>
  <cols>
    <col min="1" max="1" width="1.42578125" customWidth="1"/>
    <col min="2" max="2" width="16" customWidth="1"/>
    <col min="3" max="3" width="11" customWidth="1"/>
    <col min="4" max="4" width="26.42578125" customWidth="1"/>
    <col min="5" max="6" width="11.5703125" customWidth="1"/>
    <col min="7" max="14" width="11.7109375" customWidth="1"/>
    <col min="15" max="15" width="11.42578125" customWidth="1"/>
    <col min="16" max="16" width="10.28515625" customWidth="1"/>
  </cols>
  <sheetData>
    <row r="1" spans="2:14" ht="22.5" customHeight="1" x14ac:dyDescent="0.25">
      <c r="B1" s="304" t="str">
        <f ca="1">DFIE!$B$156</f>
        <v>Massgebende Sonderlasten Kernstädte (SLA F) 2026</v>
      </c>
      <c r="N1" s="378"/>
    </row>
    <row r="2" spans="2:14" ht="19.5" customHeight="1" x14ac:dyDescent="0.2">
      <c r="B2" s="305" t="str">
        <f ca="1">DFIE!$B$160</f>
        <v>(Teil-)Indikatoren Gemeinden</v>
      </c>
      <c r="I2" s="306"/>
      <c r="J2" s="306"/>
      <c r="K2" s="306"/>
      <c r="L2" s="306"/>
      <c r="M2" s="307"/>
    </row>
    <row r="3" spans="2:14" ht="12.75" customHeight="1" x14ac:dyDescent="0.25">
      <c r="B3" s="308"/>
      <c r="I3" s="309"/>
      <c r="J3" s="309"/>
      <c r="K3" s="309"/>
      <c r="L3" s="309"/>
      <c r="M3" s="310"/>
      <c r="N3" s="311"/>
    </row>
    <row r="4" spans="2:14" ht="12" customHeight="1" x14ac:dyDescent="0.2">
      <c r="B4" s="312" t="str">
        <f ca="1">DFIE!$B$49</f>
        <v>Spalte</v>
      </c>
      <c r="C4" s="313" t="s">
        <v>46</v>
      </c>
      <c r="D4" s="313" t="s">
        <v>47</v>
      </c>
      <c r="E4" s="366" t="s">
        <v>55</v>
      </c>
      <c r="F4" s="367" t="s">
        <v>49</v>
      </c>
      <c r="G4" s="366" t="s">
        <v>50</v>
      </c>
      <c r="H4" s="314" t="s">
        <v>51</v>
      </c>
      <c r="I4" s="370" t="s">
        <v>56</v>
      </c>
      <c r="J4" s="372" t="s">
        <v>57</v>
      </c>
      <c r="K4" s="315" t="s">
        <v>52</v>
      </c>
      <c r="L4" s="370" t="s">
        <v>53</v>
      </c>
      <c r="M4" s="313" t="s">
        <v>54</v>
      </c>
      <c r="N4" s="316" t="s">
        <v>63</v>
      </c>
    </row>
    <row r="5" spans="2:14" ht="12" customHeight="1" x14ac:dyDescent="0.2">
      <c r="B5" s="312" t="str">
        <f ca="1">DFIE!$B$50</f>
        <v>Formel</v>
      </c>
      <c r="C5" s="317"/>
      <c r="D5" s="317"/>
      <c r="E5" s="368"/>
      <c r="F5" s="369"/>
      <c r="G5" s="368"/>
      <c r="H5" s="318" t="s">
        <v>494</v>
      </c>
      <c r="I5" s="371" t="s">
        <v>493</v>
      </c>
      <c r="J5" s="373"/>
      <c r="K5" s="319"/>
      <c r="L5" s="371"/>
      <c r="M5" s="317" t="s">
        <v>500</v>
      </c>
      <c r="N5" s="320" t="s">
        <v>499</v>
      </c>
    </row>
    <row r="6" spans="2:14" ht="12.75" customHeight="1" x14ac:dyDescent="0.2">
      <c r="B6" s="312" t="str">
        <f ca="1">DFIE!$B$157</f>
        <v>Gewicht (ω)</v>
      </c>
      <c r="C6" s="321"/>
      <c r="D6" s="322"/>
      <c r="E6" s="354"/>
      <c r="F6" s="361"/>
      <c r="G6" s="354"/>
      <c r="H6" s="321"/>
      <c r="I6" s="323"/>
      <c r="J6" s="249">
        <v>0.36</v>
      </c>
      <c r="K6" s="250">
        <v>0.38</v>
      </c>
      <c r="L6" s="251">
        <v>0.26</v>
      </c>
      <c r="M6" s="321"/>
      <c r="N6" s="323"/>
    </row>
    <row r="7" spans="2:14" ht="28.5" customHeight="1" x14ac:dyDescent="0.2">
      <c r="B7" s="336"/>
      <c r="C7" s="348"/>
      <c r="D7" s="348"/>
      <c r="E7" s="349"/>
      <c r="F7" s="355"/>
      <c r="G7" s="445" t="str">
        <f ca="1">DFIE!$B$169</f>
        <v>Teilindikatoren</v>
      </c>
      <c r="H7" s="446"/>
      <c r="I7" s="447"/>
      <c r="J7" s="448" t="str">
        <f ca="1">DFIE!$B$170</f>
        <v>Gewichtete
standardisierte Teilindikatoren</v>
      </c>
      <c r="K7" s="449"/>
      <c r="L7" s="450"/>
      <c r="M7" s="451" t="str">
        <f ca="1">DFIE!$B$171</f>
        <v>Lastenindex
Gemeinde</v>
      </c>
      <c r="N7" s="453" t="str">
        <f ca="1">DFIE!$B$172</f>
        <v>Lastenindex
Gemeinde
gewichtet</v>
      </c>
    </row>
    <row r="8" spans="2:14" ht="42" customHeight="1" x14ac:dyDescent="0.2">
      <c r="B8" s="344" t="str">
        <f ca="1">DFIE!$B$161</f>
        <v>Kantons-
nummer
BFS</v>
      </c>
      <c r="C8" s="345" t="str">
        <f ca="1">DFIE!$B$162</f>
        <v>Gemeinde-
nummer
BFS</v>
      </c>
      <c r="D8" s="346" t="str">
        <f ca="1">DFIE!$B$163</f>
        <v>Gemeindebezeichnung</v>
      </c>
      <c r="E8" s="344" t="str">
        <f ca="1">DFIE!$B$165</f>
        <v>Beschäf-
tigung</v>
      </c>
      <c r="F8" s="356" t="str">
        <f ca="1">DFIE!$B$166</f>
        <v>Produktive
Fläche</v>
      </c>
      <c r="G8" s="344" t="str">
        <f ca="1">DFIE!$B$164</f>
        <v>Ständige
Wohnbe-
völkerung</v>
      </c>
      <c r="H8" s="347" t="str">
        <f ca="1">DFIE!$B$168</f>
        <v>Siedlungs-
dichte</v>
      </c>
      <c r="I8" s="362" t="str">
        <f ca="1">DFIE!$B$167</f>
        <v>Beschäfti-
gungs-
quote</v>
      </c>
      <c r="J8" s="344" t="str">
        <f ca="1">DFIE!$B$164</f>
        <v>Ständige
Wohnbe-
völkerung</v>
      </c>
      <c r="K8" s="347" t="str">
        <f ca="1">DFIE!$B$168</f>
        <v>Siedlungs-
dichte</v>
      </c>
      <c r="L8" s="362" t="str">
        <f ca="1">DFIE!$B$167</f>
        <v>Beschäfti-
gungs-
quote</v>
      </c>
      <c r="M8" s="452"/>
      <c r="N8" s="454"/>
    </row>
    <row r="9" spans="2:14" ht="12.75" customHeight="1" x14ac:dyDescent="0.2">
      <c r="B9" s="312" t="str">
        <f ca="1">DFIE!$B$51</f>
        <v>Erhebungsjahr</v>
      </c>
      <c r="C9" s="321"/>
      <c r="D9" s="322"/>
      <c r="E9" s="350">
        <v>2022</v>
      </c>
      <c r="F9" s="357">
        <v>2023</v>
      </c>
      <c r="G9" s="350">
        <v>2023</v>
      </c>
      <c r="H9" s="321"/>
      <c r="I9" s="323"/>
      <c r="J9" s="374"/>
      <c r="K9" s="321"/>
      <c r="L9" s="323"/>
      <c r="M9" s="321"/>
      <c r="N9" s="323"/>
    </row>
    <row r="10" spans="2:14" ht="12.75" customHeight="1" x14ac:dyDescent="0.2">
      <c r="B10" s="336" t="str">
        <f ca="1">DFIE!$B$158</f>
        <v>Mittelwert</v>
      </c>
      <c r="C10" s="337"/>
      <c r="D10" s="338"/>
      <c r="E10" s="352"/>
      <c r="F10" s="359"/>
      <c r="G10" s="364">
        <f>AVERAGE(G13:G2500)</f>
        <v>4205.6583763491317</v>
      </c>
      <c r="H10" s="384">
        <f>AVERAGE(H13:H2500)</f>
        <v>7.2515499566986215</v>
      </c>
      <c r="I10" s="385">
        <f>AVERAGE(I13:I2500)</f>
        <v>0.42154199443009804</v>
      </c>
      <c r="J10" s="376"/>
      <c r="K10" s="337"/>
      <c r="L10" s="339"/>
      <c r="M10" s="337"/>
      <c r="N10" s="339"/>
    </row>
    <row r="11" spans="2:14" ht="12.75" customHeight="1" x14ac:dyDescent="0.2">
      <c r="B11" s="340" t="str">
        <f ca="1">DFIE!$B$154</f>
        <v>Standardabweichung</v>
      </c>
      <c r="C11" s="341"/>
      <c r="D11" s="342"/>
      <c r="E11" s="353"/>
      <c r="F11" s="360"/>
      <c r="G11" s="365">
        <f>STDEV(G13:G2500)</f>
        <v>13384.16336622334</v>
      </c>
      <c r="H11" s="386">
        <f>STDEV(H13:H2500)</f>
        <v>14.699768964318901</v>
      </c>
      <c r="I11" s="385">
        <f>STDEV(I13:I2500)</f>
        <v>0.31000343777478845</v>
      </c>
      <c r="J11" s="377"/>
      <c r="K11" s="341"/>
      <c r="L11" s="343"/>
      <c r="M11" s="341"/>
      <c r="N11" s="343"/>
    </row>
    <row r="12" spans="2:14" ht="12.75" customHeight="1" x14ac:dyDescent="0.2">
      <c r="B12" s="312" t="str">
        <f ca="1">DFIE!$B$52</f>
        <v>Einheit</v>
      </c>
      <c r="C12" s="324"/>
      <c r="D12" s="325"/>
      <c r="E12" s="351" t="str">
        <f ca="1">DFIE!$B$56</f>
        <v>Anzahl</v>
      </c>
      <c r="F12" s="358" t="str">
        <f ca="1">DFIE!$B$59</f>
        <v>Hektaren</v>
      </c>
      <c r="G12" s="351" t="str">
        <f ca="1">DFIE!$B$56</f>
        <v>Anzahl</v>
      </c>
      <c r="H12" s="324" t="str">
        <f ca="1">DFIE!$B$58</f>
        <v>Prozent</v>
      </c>
      <c r="I12" s="363"/>
      <c r="J12" s="375"/>
      <c r="K12" s="326"/>
      <c r="L12" s="363"/>
      <c r="M12" s="324"/>
      <c r="N12" s="327"/>
    </row>
    <row r="13" spans="2:14" x14ac:dyDescent="0.2">
      <c r="B13" s="382">
        <v>1</v>
      </c>
      <c r="C13" s="382">
        <v>1</v>
      </c>
      <c r="D13" s="379" t="s">
        <v>582</v>
      </c>
      <c r="E13" s="380">
        <v>470</v>
      </c>
      <c r="F13" s="380">
        <v>744</v>
      </c>
      <c r="G13" s="380">
        <v>1998</v>
      </c>
      <c r="H13" s="137">
        <f>(G13+E13)/F13</f>
        <v>3.317204301075269</v>
      </c>
      <c r="I13" s="381">
        <f>E13/G13</f>
        <v>0.23523523523523523</v>
      </c>
      <c r="J13" s="137">
        <f>$J$6*(G13-G$10)/G$11</f>
        <v>-5.9380403073333594E-2</v>
      </c>
      <c r="K13" s="137">
        <f>$K$6*(H13-H$10)/H$11</f>
        <v>-0.10170577189109895</v>
      </c>
      <c r="L13" s="137">
        <f>$L$6*(I13-I$10)/I$11</f>
        <v>-0.15625554909444225</v>
      </c>
      <c r="M13" s="137">
        <f>SUM(J13:L13)</f>
        <v>-0.31734172405887479</v>
      </c>
      <c r="N13" s="383">
        <f t="shared" ref="N13:N76" si="0">M13*G13</f>
        <v>-634.04876466963185</v>
      </c>
    </row>
    <row r="14" spans="2:14" x14ac:dyDescent="0.2">
      <c r="B14" s="382">
        <v>1</v>
      </c>
      <c r="C14" s="382">
        <v>2</v>
      </c>
      <c r="D14" s="379" t="s">
        <v>583</v>
      </c>
      <c r="E14" s="380">
        <v>6912</v>
      </c>
      <c r="F14" s="380">
        <v>1042</v>
      </c>
      <c r="G14" s="380">
        <v>12859</v>
      </c>
      <c r="H14" s="137">
        <f t="shared" ref="H14:H77" si="1">(G14+E14)/F14</f>
        <v>18.974088291746639</v>
      </c>
      <c r="I14" s="381">
        <f t="shared" ref="I14:I77" si="2">E14/G14</f>
        <v>0.53752235788163927</v>
      </c>
      <c r="J14" s="137">
        <f t="shared" ref="J14:J77" si="3">$J$6*(G14-G$10)/G$11</f>
        <v>0.23275291097954826</v>
      </c>
      <c r="K14" s="137">
        <f t="shared" ref="K14:K77" si="4">$K$6*(H14-H$10)/H$11</f>
        <v>0.3030363659545206</v>
      </c>
      <c r="L14" s="137">
        <f t="shared" ref="L14:L77" si="5">$L$6*(I14-I$10)/I$11</f>
        <v>9.7272774501641721E-2</v>
      </c>
      <c r="M14" s="137">
        <f t="shared" ref="M14:M77" si="6">SUM(J14:L14)</f>
        <v>0.63306205143571059</v>
      </c>
      <c r="N14" s="383">
        <f t="shared" si="0"/>
        <v>8140.5449194118028</v>
      </c>
    </row>
    <row r="15" spans="2:14" x14ac:dyDescent="0.2">
      <c r="B15" s="382">
        <v>1</v>
      </c>
      <c r="C15" s="382">
        <v>3</v>
      </c>
      <c r="D15" s="379" t="s">
        <v>584</v>
      </c>
      <c r="E15" s="380">
        <v>1038</v>
      </c>
      <c r="F15" s="380">
        <v>736</v>
      </c>
      <c r="G15" s="380">
        <v>5678</v>
      </c>
      <c r="H15" s="137">
        <f t="shared" si="1"/>
        <v>9.125</v>
      </c>
      <c r="I15" s="381">
        <f t="shared" si="2"/>
        <v>0.18281084889045437</v>
      </c>
      <c r="J15" s="137">
        <f t="shared" si="3"/>
        <v>3.9602250063081594E-2</v>
      </c>
      <c r="K15" s="137">
        <f t="shared" si="4"/>
        <v>4.8430082008946017E-2</v>
      </c>
      <c r="L15" s="137">
        <f t="shared" si="5"/>
        <v>-0.20022390166331025</v>
      </c>
      <c r="M15" s="137">
        <f t="shared" si="6"/>
        <v>-0.11219156959128264</v>
      </c>
      <c r="N15" s="383">
        <f t="shared" si="0"/>
        <v>-637.02373213930287</v>
      </c>
    </row>
    <row r="16" spans="2:14" x14ac:dyDescent="0.2">
      <c r="B16" s="382">
        <v>1</v>
      </c>
      <c r="C16" s="382">
        <v>4</v>
      </c>
      <c r="D16" s="379" t="s">
        <v>585</v>
      </c>
      <c r="E16" s="380">
        <v>1109</v>
      </c>
      <c r="F16" s="380">
        <v>1330</v>
      </c>
      <c r="G16" s="380">
        <v>3974</v>
      </c>
      <c r="H16" s="137">
        <f t="shared" si="1"/>
        <v>3.8218045112781955</v>
      </c>
      <c r="I16" s="381">
        <f t="shared" si="2"/>
        <v>0.2790639154504278</v>
      </c>
      <c r="J16" s="137">
        <f t="shared" si="3"/>
        <v>-6.2310219326932688E-3</v>
      </c>
      <c r="K16" s="137">
        <f t="shared" si="4"/>
        <v>-8.8661479811233831E-2</v>
      </c>
      <c r="L16" s="137">
        <f t="shared" si="5"/>
        <v>-0.11949641849335307</v>
      </c>
      <c r="M16" s="137">
        <f t="shared" si="6"/>
        <v>-0.21438892023728018</v>
      </c>
      <c r="N16" s="383">
        <f t="shared" si="0"/>
        <v>-851.98156902295148</v>
      </c>
    </row>
    <row r="17" spans="2:14" x14ac:dyDescent="0.2">
      <c r="B17" s="382">
        <v>1</v>
      </c>
      <c r="C17" s="382">
        <v>5</v>
      </c>
      <c r="D17" s="379" t="s">
        <v>586</v>
      </c>
      <c r="E17" s="380">
        <v>1419</v>
      </c>
      <c r="F17" s="380">
        <v>650</v>
      </c>
      <c r="G17" s="380">
        <v>3963</v>
      </c>
      <c r="H17" s="137">
        <f t="shared" si="1"/>
        <v>8.2799999999999994</v>
      </c>
      <c r="I17" s="381">
        <f t="shared" si="2"/>
        <v>0.35806207418622255</v>
      </c>
      <c r="J17" s="137">
        <f t="shared" si="3"/>
        <v>-6.5268939936988573E-3</v>
      </c>
      <c r="K17" s="137">
        <f t="shared" si="4"/>
        <v>2.6586201279975793E-2</v>
      </c>
      <c r="L17" s="137">
        <f t="shared" si="5"/>
        <v>-5.3240633013231405E-2</v>
      </c>
      <c r="M17" s="137">
        <f t="shared" si="6"/>
        <v>-3.3181325726954466E-2</v>
      </c>
      <c r="N17" s="383">
        <f t="shared" si="0"/>
        <v>-131.49759385592054</v>
      </c>
    </row>
    <row r="18" spans="2:14" x14ac:dyDescent="0.2">
      <c r="B18" s="382">
        <v>1</v>
      </c>
      <c r="C18" s="382">
        <v>6</v>
      </c>
      <c r="D18" s="379" t="s">
        <v>587</v>
      </c>
      <c r="E18" s="380">
        <v>358</v>
      </c>
      <c r="F18" s="380">
        <v>773</v>
      </c>
      <c r="G18" s="380">
        <v>1323</v>
      </c>
      <c r="H18" s="137">
        <f t="shared" si="1"/>
        <v>2.1746442432082795</v>
      </c>
      <c r="I18" s="381">
        <f t="shared" si="2"/>
        <v>0.2705971277399849</v>
      </c>
      <c r="J18" s="137">
        <f t="shared" si="3"/>
        <v>-7.7536188635040193E-2</v>
      </c>
      <c r="K18" s="137">
        <f t="shared" si="4"/>
        <v>-0.13124180222214252</v>
      </c>
      <c r="L18" s="137">
        <f t="shared" si="5"/>
        <v>-0.12659751653444773</v>
      </c>
      <c r="M18" s="137">
        <f t="shared" si="6"/>
        <v>-0.33537550739163047</v>
      </c>
      <c r="N18" s="383">
        <f t="shared" si="0"/>
        <v>-443.70179627912711</v>
      </c>
    </row>
    <row r="19" spans="2:14" x14ac:dyDescent="0.2">
      <c r="B19" s="382">
        <v>1</v>
      </c>
      <c r="C19" s="382">
        <v>7</v>
      </c>
      <c r="D19" s="379" t="s">
        <v>588</v>
      </c>
      <c r="E19" s="380">
        <v>545</v>
      </c>
      <c r="F19" s="380">
        <v>631</v>
      </c>
      <c r="G19" s="380">
        <v>2454</v>
      </c>
      <c r="H19" s="137">
        <f t="shared" si="1"/>
        <v>4.7527733755942947</v>
      </c>
      <c r="I19" s="381">
        <f t="shared" si="2"/>
        <v>0.22208638956805216</v>
      </c>
      <c r="J19" s="137">
        <f t="shared" si="3"/>
        <v>-4.7115161271647367E-2</v>
      </c>
      <c r="K19" s="137">
        <f t="shared" si="4"/>
        <v>-6.459523977039866E-2</v>
      </c>
      <c r="L19" s="137">
        <f t="shared" si="5"/>
        <v>-0.16728349090698186</v>
      </c>
      <c r="M19" s="137">
        <f t="shared" si="6"/>
        <v>-0.27899389194902791</v>
      </c>
      <c r="N19" s="383">
        <f t="shared" si="0"/>
        <v>-684.6510108429145</v>
      </c>
    </row>
    <row r="20" spans="2:14" x14ac:dyDescent="0.2">
      <c r="B20" s="382">
        <v>1</v>
      </c>
      <c r="C20" s="382">
        <v>8</v>
      </c>
      <c r="D20" s="379" t="s">
        <v>589</v>
      </c>
      <c r="E20" s="380">
        <v>181</v>
      </c>
      <c r="F20" s="380">
        <v>425</v>
      </c>
      <c r="G20" s="380">
        <v>644</v>
      </c>
      <c r="H20" s="137">
        <f t="shared" si="1"/>
        <v>1.9411764705882353</v>
      </c>
      <c r="I20" s="381">
        <f t="shared" si="2"/>
        <v>0.28105590062111802</v>
      </c>
      <c r="J20" s="137">
        <f t="shared" si="3"/>
        <v>-9.5799564037112456E-2</v>
      </c>
      <c r="K20" s="137">
        <f t="shared" si="4"/>
        <v>-0.13727711841051005</v>
      </c>
      <c r="L20" s="137">
        <f t="shared" si="5"/>
        <v>-0.11782573978057148</v>
      </c>
      <c r="M20" s="137">
        <f t="shared" si="6"/>
        <v>-0.35090242222819401</v>
      </c>
      <c r="N20" s="383">
        <f t="shared" si="0"/>
        <v>-225.98115991495695</v>
      </c>
    </row>
    <row r="21" spans="2:14" x14ac:dyDescent="0.2">
      <c r="B21" s="382">
        <v>1</v>
      </c>
      <c r="C21" s="382">
        <v>9</v>
      </c>
      <c r="D21" s="379" t="s">
        <v>590</v>
      </c>
      <c r="E21" s="380">
        <v>1759</v>
      </c>
      <c r="F21" s="380">
        <v>1295</v>
      </c>
      <c r="G21" s="380">
        <v>5707</v>
      </c>
      <c r="H21" s="137">
        <f t="shared" si="1"/>
        <v>5.7652509652509654</v>
      </c>
      <c r="I21" s="381">
        <f t="shared" si="2"/>
        <v>0.30821797792185035</v>
      </c>
      <c r="J21" s="137">
        <f t="shared" si="3"/>
        <v>4.0382276405732685E-2</v>
      </c>
      <c r="K21" s="137">
        <f t="shared" si="4"/>
        <v>-3.842193833937433E-2</v>
      </c>
      <c r="L21" s="137">
        <f t="shared" si="5"/>
        <v>-9.5044895319998393E-2</v>
      </c>
      <c r="M21" s="137">
        <f t="shared" si="6"/>
        <v>-9.3084557253640038E-2</v>
      </c>
      <c r="N21" s="383">
        <f t="shared" si="0"/>
        <v>-531.23356824652365</v>
      </c>
    </row>
    <row r="22" spans="2:14" x14ac:dyDescent="0.2">
      <c r="B22" s="382">
        <v>1</v>
      </c>
      <c r="C22" s="382">
        <v>10</v>
      </c>
      <c r="D22" s="379" t="s">
        <v>591</v>
      </c>
      <c r="E22" s="380">
        <v>1466</v>
      </c>
      <c r="F22" s="380">
        <v>717</v>
      </c>
      <c r="G22" s="380">
        <v>5881</v>
      </c>
      <c r="H22" s="137">
        <f t="shared" si="1"/>
        <v>10.246861924686192</v>
      </c>
      <c r="I22" s="381">
        <f t="shared" si="2"/>
        <v>0.24927733378677094</v>
      </c>
      <c r="J22" s="137">
        <f t="shared" si="3"/>
        <v>4.5062434461639274E-2</v>
      </c>
      <c r="K22" s="137">
        <f t="shared" si="4"/>
        <v>7.74310501476657E-2</v>
      </c>
      <c r="L22" s="137">
        <f t="shared" si="5"/>
        <v>-0.14447843575142305</v>
      </c>
      <c r="M22" s="137">
        <f t="shared" si="6"/>
        <v>-2.198495114211807E-2</v>
      </c>
      <c r="N22" s="383">
        <f t="shared" si="0"/>
        <v>-129.29349766679636</v>
      </c>
    </row>
    <row r="23" spans="2:14" x14ac:dyDescent="0.2">
      <c r="B23" s="382">
        <v>1</v>
      </c>
      <c r="C23" s="382">
        <v>11</v>
      </c>
      <c r="D23" s="379" t="s">
        <v>592</v>
      </c>
      <c r="E23" s="380">
        <v>691</v>
      </c>
      <c r="F23" s="380">
        <v>479</v>
      </c>
      <c r="G23" s="380">
        <v>2973</v>
      </c>
      <c r="H23" s="137">
        <f t="shared" si="1"/>
        <v>7.6492693110647183</v>
      </c>
      <c r="I23" s="381">
        <f t="shared" si="2"/>
        <v>0.23242515977127481</v>
      </c>
      <c r="J23" s="137">
        <f t="shared" si="3"/>
        <v>-3.3155379484201858E-2</v>
      </c>
      <c r="K23" s="137">
        <f t="shared" si="4"/>
        <v>1.0281342177959832E-2</v>
      </c>
      <c r="L23" s="137">
        <f t="shared" si="5"/>
        <v>-0.15861236044425861</v>
      </c>
      <c r="M23" s="137">
        <f t="shared" si="6"/>
        <v>-0.18148639775050063</v>
      </c>
      <c r="N23" s="383">
        <f t="shared" si="0"/>
        <v>-539.55906051223837</v>
      </c>
    </row>
    <row r="24" spans="2:14" x14ac:dyDescent="0.2">
      <c r="B24" s="382">
        <v>1</v>
      </c>
      <c r="C24" s="382">
        <v>12</v>
      </c>
      <c r="D24" s="379" t="s">
        <v>593</v>
      </c>
      <c r="E24" s="380">
        <v>295</v>
      </c>
      <c r="F24" s="380">
        <v>644</v>
      </c>
      <c r="G24" s="380">
        <v>1145</v>
      </c>
      <c r="H24" s="137">
        <f t="shared" si="1"/>
        <v>2.2360248447204967</v>
      </c>
      <c r="I24" s="381">
        <f t="shared" si="2"/>
        <v>0.2576419213973799</v>
      </c>
      <c r="J24" s="137">
        <f t="shared" si="3"/>
        <v>-8.2323936531312439E-2</v>
      </c>
      <c r="K24" s="137">
        <f t="shared" si="4"/>
        <v>-0.12965506785704747</v>
      </c>
      <c r="L24" s="137">
        <f t="shared" si="5"/>
        <v>-0.13746305297254471</v>
      </c>
      <c r="M24" s="137">
        <f t="shared" si="6"/>
        <v>-0.34944205736090461</v>
      </c>
      <c r="N24" s="383">
        <f t="shared" si="0"/>
        <v>-400.11115567823578</v>
      </c>
    </row>
    <row r="25" spans="2:14" x14ac:dyDescent="0.2">
      <c r="B25" s="382">
        <v>1</v>
      </c>
      <c r="C25" s="382">
        <v>13</v>
      </c>
      <c r="D25" s="379" t="s">
        <v>594</v>
      </c>
      <c r="E25" s="380">
        <v>833</v>
      </c>
      <c r="F25" s="380">
        <v>1192</v>
      </c>
      <c r="G25" s="380">
        <v>3879</v>
      </c>
      <c r="H25" s="137">
        <f t="shared" si="1"/>
        <v>3.9530201342281881</v>
      </c>
      <c r="I25" s="381">
        <f t="shared" si="2"/>
        <v>0.21474606857437484</v>
      </c>
      <c r="J25" s="137">
        <f t="shared" si="3"/>
        <v>-8.7862806413779009E-3</v>
      </c>
      <c r="K25" s="137">
        <f t="shared" si="4"/>
        <v>-8.5269458015379204E-2</v>
      </c>
      <c r="L25" s="137">
        <f t="shared" si="5"/>
        <v>-0.17343982088853055</v>
      </c>
      <c r="M25" s="137">
        <f t="shared" si="6"/>
        <v>-0.26749555954528764</v>
      </c>
      <c r="N25" s="383">
        <f t="shared" si="0"/>
        <v>-1037.6152754761708</v>
      </c>
    </row>
    <row r="26" spans="2:14" x14ac:dyDescent="0.2">
      <c r="B26" s="382">
        <v>1</v>
      </c>
      <c r="C26" s="382">
        <v>14</v>
      </c>
      <c r="D26" s="379" t="s">
        <v>595</v>
      </c>
      <c r="E26" s="380">
        <v>1401</v>
      </c>
      <c r="F26" s="380">
        <v>344</v>
      </c>
      <c r="G26" s="380">
        <v>5323</v>
      </c>
      <c r="H26" s="137">
        <f t="shared" si="1"/>
        <v>19.546511627906977</v>
      </c>
      <c r="I26" s="381">
        <f t="shared" si="2"/>
        <v>0.26319744504978393</v>
      </c>
      <c r="J26" s="137">
        <f t="shared" si="3"/>
        <v>3.0053651730628496E-2</v>
      </c>
      <c r="K26" s="137">
        <f t="shared" si="4"/>
        <v>0.31783393646524921</v>
      </c>
      <c r="L26" s="137">
        <f t="shared" si="5"/>
        <v>-0.13280363319322472</v>
      </c>
      <c r="M26" s="137">
        <f t="shared" si="6"/>
        <v>0.21508395500265301</v>
      </c>
      <c r="N26" s="383">
        <f t="shared" si="0"/>
        <v>1144.8918924791219</v>
      </c>
    </row>
    <row r="27" spans="2:14" x14ac:dyDescent="0.2">
      <c r="B27" s="382">
        <v>1</v>
      </c>
      <c r="C27" s="382">
        <v>22</v>
      </c>
      <c r="D27" s="379" t="s">
        <v>596</v>
      </c>
      <c r="E27" s="380">
        <v>357</v>
      </c>
      <c r="F27" s="380">
        <v>562</v>
      </c>
      <c r="G27" s="380">
        <v>853</v>
      </c>
      <c r="H27" s="137">
        <f t="shared" si="1"/>
        <v>2.1530249110320283</v>
      </c>
      <c r="I27" s="381">
        <f t="shared" si="2"/>
        <v>0.41852286049237986</v>
      </c>
      <c r="J27" s="137">
        <f t="shared" si="3"/>
        <v>-9.0177994878006262E-2</v>
      </c>
      <c r="K27" s="137">
        <f t="shared" si="4"/>
        <v>-0.13180067809610466</v>
      </c>
      <c r="L27" s="137">
        <f t="shared" si="5"/>
        <v>-2.5321487704823391E-3</v>
      </c>
      <c r="M27" s="137">
        <f t="shared" si="6"/>
        <v>-0.22451082174459325</v>
      </c>
      <c r="N27" s="383">
        <f t="shared" si="0"/>
        <v>-191.50773094813803</v>
      </c>
    </row>
    <row r="28" spans="2:14" x14ac:dyDescent="0.2">
      <c r="B28" s="382">
        <v>1</v>
      </c>
      <c r="C28" s="382">
        <v>23</v>
      </c>
      <c r="D28" s="379" t="s">
        <v>597</v>
      </c>
      <c r="E28" s="380">
        <v>160</v>
      </c>
      <c r="F28" s="380">
        <v>691</v>
      </c>
      <c r="G28" s="380">
        <v>600</v>
      </c>
      <c r="H28" s="137">
        <f t="shared" si="1"/>
        <v>1.0998552821997105</v>
      </c>
      <c r="I28" s="381">
        <f t="shared" si="2"/>
        <v>0.26666666666666666</v>
      </c>
      <c r="J28" s="137">
        <f t="shared" si="3"/>
        <v>-9.6983052281134796E-2</v>
      </c>
      <c r="K28" s="137">
        <f t="shared" si="4"/>
        <v>-0.15902589911336734</v>
      </c>
      <c r="L28" s="137">
        <f t="shared" si="5"/>
        <v>-0.12989399571673715</v>
      </c>
      <c r="M28" s="137">
        <f t="shared" si="6"/>
        <v>-0.38590294711123929</v>
      </c>
      <c r="N28" s="383">
        <f t="shared" si="0"/>
        <v>-231.54176826674359</v>
      </c>
    </row>
    <row r="29" spans="2:14" x14ac:dyDescent="0.2">
      <c r="B29" s="382">
        <v>1</v>
      </c>
      <c r="C29" s="382">
        <v>24</v>
      </c>
      <c r="D29" s="379" t="s">
        <v>598</v>
      </c>
      <c r="E29" s="380">
        <v>202</v>
      </c>
      <c r="F29" s="380">
        <v>1016</v>
      </c>
      <c r="G29" s="380">
        <v>1032</v>
      </c>
      <c r="H29" s="137">
        <f t="shared" si="1"/>
        <v>1.2145669291338583</v>
      </c>
      <c r="I29" s="381">
        <f t="shared" si="2"/>
        <v>0.19573643410852712</v>
      </c>
      <c r="J29" s="137">
        <f t="shared" si="3"/>
        <v>-8.5363349521642581E-2</v>
      </c>
      <c r="K29" s="137">
        <f t="shared" si="4"/>
        <v>-0.15606051741649959</v>
      </c>
      <c r="L29" s="137">
        <f t="shared" si="5"/>
        <v>-0.18938320847351289</v>
      </c>
      <c r="M29" s="137">
        <f t="shared" si="6"/>
        <v>-0.43080707541165508</v>
      </c>
      <c r="N29" s="383">
        <f t="shared" si="0"/>
        <v>-444.59290182482806</v>
      </c>
    </row>
    <row r="30" spans="2:14" x14ac:dyDescent="0.2">
      <c r="B30" s="382">
        <v>1</v>
      </c>
      <c r="C30" s="382">
        <v>25</v>
      </c>
      <c r="D30" s="379" t="s">
        <v>599</v>
      </c>
      <c r="E30" s="380">
        <v>403</v>
      </c>
      <c r="F30" s="380">
        <v>246</v>
      </c>
      <c r="G30" s="380">
        <v>1971</v>
      </c>
      <c r="H30" s="137">
        <f t="shared" si="1"/>
        <v>9.6504065040650406</v>
      </c>
      <c r="I30" s="381">
        <f t="shared" si="2"/>
        <v>0.20446473871131404</v>
      </c>
      <c r="J30" s="137">
        <f t="shared" si="3"/>
        <v>-6.0106634495801864E-2</v>
      </c>
      <c r="K30" s="137">
        <f t="shared" si="4"/>
        <v>6.2012232315480871E-2</v>
      </c>
      <c r="L30" s="137">
        <f t="shared" si="5"/>
        <v>-0.18206277611632965</v>
      </c>
      <c r="M30" s="137">
        <f t="shared" si="6"/>
        <v>-0.18015717829665065</v>
      </c>
      <c r="N30" s="383">
        <f t="shared" si="0"/>
        <v>-355.08979842269844</v>
      </c>
    </row>
    <row r="31" spans="2:14" x14ac:dyDescent="0.2">
      <c r="B31" s="382">
        <v>1</v>
      </c>
      <c r="C31" s="382">
        <v>26</v>
      </c>
      <c r="D31" s="379" t="s">
        <v>600</v>
      </c>
      <c r="E31" s="380">
        <v>176</v>
      </c>
      <c r="F31" s="380">
        <v>554</v>
      </c>
      <c r="G31" s="380">
        <v>721</v>
      </c>
      <c r="H31" s="137">
        <f t="shared" si="1"/>
        <v>1.6191335740072201</v>
      </c>
      <c r="I31" s="381">
        <f t="shared" si="2"/>
        <v>0.24410540915395285</v>
      </c>
      <c r="J31" s="137">
        <f t="shared" si="3"/>
        <v>-9.3728459610073325E-2</v>
      </c>
      <c r="K31" s="137">
        <f t="shared" si="4"/>
        <v>-0.1456021676679394</v>
      </c>
      <c r="L31" s="137">
        <f t="shared" si="5"/>
        <v>-0.1488161308885641</v>
      </c>
      <c r="M31" s="137">
        <f t="shared" si="6"/>
        <v>-0.38814675816657684</v>
      </c>
      <c r="N31" s="383">
        <f t="shared" si="0"/>
        <v>-279.85381263810189</v>
      </c>
    </row>
    <row r="32" spans="2:14" x14ac:dyDescent="0.2">
      <c r="B32" s="382">
        <v>1</v>
      </c>
      <c r="C32" s="382">
        <v>27</v>
      </c>
      <c r="D32" s="379" t="s">
        <v>601</v>
      </c>
      <c r="E32" s="380">
        <v>1316</v>
      </c>
      <c r="F32" s="380">
        <v>245</v>
      </c>
      <c r="G32" s="380">
        <v>3811</v>
      </c>
      <c r="H32" s="137">
        <f t="shared" si="1"/>
        <v>20.926530612244896</v>
      </c>
      <c r="I32" s="381">
        <f t="shared" si="2"/>
        <v>0.34531618997638414</v>
      </c>
      <c r="J32" s="137">
        <f t="shared" si="3"/>
        <v>-1.0615307927594268E-2</v>
      </c>
      <c r="K32" s="137">
        <f t="shared" si="4"/>
        <v>0.35350845729080199</v>
      </c>
      <c r="L32" s="137">
        <f t="shared" si="5"/>
        <v>-6.3930610899752438E-2</v>
      </c>
      <c r="M32" s="137">
        <f t="shared" si="6"/>
        <v>0.27896253846345531</v>
      </c>
      <c r="N32" s="383">
        <f t="shared" si="0"/>
        <v>1063.1262340842281</v>
      </c>
    </row>
    <row r="33" spans="2:14" x14ac:dyDescent="0.2">
      <c r="B33" s="382">
        <v>1</v>
      </c>
      <c r="C33" s="382">
        <v>28</v>
      </c>
      <c r="D33" s="379" t="s">
        <v>602</v>
      </c>
      <c r="E33" s="380">
        <v>771</v>
      </c>
      <c r="F33" s="380">
        <v>934</v>
      </c>
      <c r="G33" s="380">
        <v>1488</v>
      </c>
      <c r="H33" s="137">
        <f t="shared" si="1"/>
        <v>2.418629550321199</v>
      </c>
      <c r="I33" s="381">
        <f t="shared" si="2"/>
        <v>0.51814516129032262</v>
      </c>
      <c r="J33" s="137">
        <f t="shared" si="3"/>
        <v>-7.3098107719956354E-2</v>
      </c>
      <c r="K33" s="137">
        <f t="shared" si="4"/>
        <v>-0.12493459991658537</v>
      </c>
      <c r="L33" s="137">
        <f t="shared" si="5"/>
        <v>8.1021112423615385E-2</v>
      </c>
      <c r="M33" s="137">
        <f t="shared" si="6"/>
        <v>-0.11701159521292635</v>
      </c>
      <c r="N33" s="383">
        <f t="shared" si="0"/>
        <v>-174.1132536768344</v>
      </c>
    </row>
    <row r="34" spans="2:14" x14ac:dyDescent="0.2">
      <c r="B34" s="382">
        <v>1</v>
      </c>
      <c r="C34" s="382">
        <v>29</v>
      </c>
      <c r="D34" s="379" t="s">
        <v>603</v>
      </c>
      <c r="E34" s="380">
        <v>473</v>
      </c>
      <c r="F34" s="380">
        <v>231</v>
      </c>
      <c r="G34" s="380">
        <v>1514</v>
      </c>
      <c r="H34" s="137">
        <f t="shared" si="1"/>
        <v>8.6017316017316023</v>
      </c>
      <c r="I34" s="381">
        <f t="shared" si="2"/>
        <v>0.31241743725231175</v>
      </c>
      <c r="J34" s="137">
        <f t="shared" si="3"/>
        <v>-7.2398773757579513E-2</v>
      </c>
      <c r="K34" s="137">
        <f t="shared" si="4"/>
        <v>3.4903203333189615E-2</v>
      </c>
      <c r="L34" s="137">
        <f t="shared" si="5"/>
        <v>-9.1522807198146067E-2</v>
      </c>
      <c r="M34" s="137">
        <f t="shared" si="6"/>
        <v>-0.12901837762253596</v>
      </c>
      <c r="N34" s="383">
        <f t="shared" si="0"/>
        <v>-195.33382372051943</v>
      </c>
    </row>
    <row r="35" spans="2:14" x14ac:dyDescent="0.2">
      <c r="B35" s="382">
        <v>1</v>
      </c>
      <c r="C35" s="382">
        <v>31</v>
      </c>
      <c r="D35" s="379" t="s">
        <v>604</v>
      </c>
      <c r="E35" s="380">
        <v>726</v>
      </c>
      <c r="F35" s="380">
        <v>301</v>
      </c>
      <c r="G35" s="380">
        <v>2325</v>
      </c>
      <c r="H35" s="137">
        <f t="shared" si="1"/>
        <v>10.136212624584717</v>
      </c>
      <c r="I35" s="381">
        <f t="shared" si="2"/>
        <v>0.31225806451612903</v>
      </c>
      <c r="J35" s="137">
        <f t="shared" si="3"/>
        <v>-5.058493362344018E-2</v>
      </c>
      <c r="K35" s="137">
        <f t="shared" si="4"/>
        <v>7.4570683148659014E-2</v>
      </c>
      <c r="L35" s="137">
        <f t="shared" si="5"/>
        <v>-9.1656473171997654E-2</v>
      </c>
      <c r="M35" s="137">
        <f t="shared" si="6"/>
        <v>-6.7670723646778813E-2</v>
      </c>
      <c r="N35" s="383">
        <f t="shared" si="0"/>
        <v>-157.33443247876073</v>
      </c>
    </row>
    <row r="36" spans="2:14" x14ac:dyDescent="0.2">
      <c r="B36" s="382">
        <v>1</v>
      </c>
      <c r="C36" s="382">
        <v>33</v>
      </c>
      <c r="D36" s="379" t="s">
        <v>605</v>
      </c>
      <c r="E36" s="380">
        <v>1152</v>
      </c>
      <c r="F36" s="380">
        <v>991</v>
      </c>
      <c r="G36" s="380">
        <v>2203</v>
      </c>
      <c r="H36" s="137">
        <f t="shared" si="1"/>
        <v>3.3854692230070635</v>
      </c>
      <c r="I36" s="381">
        <f t="shared" si="2"/>
        <v>0.52292328642759878</v>
      </c>
      <c r="J36" s="137">
        <f t="shared" si="3"/>
        <v>-5.3866423754593079E-2</v>
      </c>
      <c r="K36" s="137">
        <f t="shared" si="4"/>
        <v>-9.9941072704530218E-2</v>
      </c>
      <c r="L36" s="137">
        <f t="shared" si="5"/>
        <v>8.5028527775551963E-2</v>
      </c>
      <c r="M36" s="137">
        <f t="shared" si="6"/>
        <v>-6.877896868357132E-2</v>
      </c>
      <c r="N36" s="383">
        <f t="shared" si="0"/>
        <v>-151.52006800990762</v>
      </c>
    </row>
    <row r="37" spans="2:14" x14ac:dyDescent="0.2">
      <c r="B37" s="382">
        <v>1</v>
      </c>
      <c r="C37" s="382">
        <v>34</v>
      </c>
      <c r="D37" s="379" t="s">
        <v>606</v>
      </c>
      <c r="E37" s="380">
        <v>462</v>
      </c>
      <c r="F37" s="380">
        <v>606</v>
      </c>
      <c r="G37" s="380">
        <v>1813</v>
      </c>
      <c r="H37" s="137">
        <f t="shared" si="1"/>
        <v>3.7541254125412542</v>
      </c>
      <c r="I37" s="381">
        <f t="shared" si="2"/>
        <v>0.25482625482625482</v>
      </c>
      <c r="J37" s="137">
        <f t="shared" si="3"/>
        <v>-6.4356433190245782E-2</v>
      </c>
      <c r="K37" s="137">
        <f t="shared" si="4"/>
        <v>-9.0411035030942652E-2</v>
      </c>
      <c r="L37" s="137">
        <f t="shared" si="5"/>
        <v>-0.13982455358604554</v>
      </c>
      <c r="M37" s="137">
        <f t="shared" si="6"/>
        <v>-0.29459202180723398</v>
      </c>
      <c r="N37" s="383">
        <f t="shared" si="0"/>
        <v>-534.09533553651522</v>
      </c>
    </row>
    <row r="38" spans="2:14" x14ac:dyDescent="0.2">
      <c r="B38" s="382">
        <v>1</v>
      </c>
      <c r="C38" s="382">
        <v>35</v>
      </c>
      <c r="D38" s="379" t="s">
        <v>607</v>
      </c>
      <c r="E38" s="380">
        <v>1241</v>
      </c>
      <c r="F38" s="380">
        <v>1374</v>
      </c>
      <c r="G38" s="380">
        <v>1953</v>
      </c>
      <c r="H38" s="137">
        <f t="shared" si="1"/>
        <v>2.3245997088791848</v>
      </c>
      <c r="I38" s="381">
        <f t="shared" si="2"/>
        <v>0.63543266769073226</v>
      </c>
      <c r="J38" s="137">
        <f t="shared" si="3"/>
        <v>-6.0590788777447377E-2</v>
      </c>
      <c r="K38" s="137">
        <f t="shared" si="4"/>
        <v>-0.12736534150406864</v>
      </c>
      <c r="L38" s="137">
        <f t="shared" si="5"/>
        <v>0.17939018820870509</v>
      </c>
      <c r="M38" s="137">
        <f t="shared" si="6"/>
        <v>-8.5659420728109448E-3</v>
      </c>
      <c r="N38" s="383">
        <f t="shared" si="0"/>
        <v>-16.729284868199777</v>
      </c>
    </row>
    <row r="39" spans="2:14" x14ac:dyDescent="0.2">
      <c r="B39" s="382">
        <v>1</v>
      </c>
      <c r="C39" s="382">
        <v>37</v>
      </c>
      <c r="D39" s="379" t="s">
        <v>608</v>
      </c>
      <c r="E39" s="380">
        <v>470</v>
      </c>
      <c r="F39" s="380">
        <v>1240</v>
      </c>
      <c r="G39" s="380">
        <v>1703</v>
      </c>
      <c r="H39" s="137">
        <f t="shared" si="1"/>
        <v>1.7524193548387097</v>
      </c>
      <c r="I39" s="381">
        <f t="shared" si="2"/>
        <v>0.27598355842630651</v>
      </c>
      <c r="J39" s="137">
        <f t="shared" si="3"/>
        <v>-6.7315153800301661E-2</v>
      </c>
      <c r="K39" s="137">
        <f t="shared" si="4"/>
        <v>-0.14215663074563087</v>
      </c>
      <c r="L39" s="137">
        <f t="shared" si="5"/>
        <v>-0.12207991508945655</v>
      </c>
      <c r="M39" s="137">
        <f t="shared" si="6"/>
        <v>-0.33155169963538905</v>
      </c>
      <c r="N39" s="383">
        <f t="shared" si="0"/>
        <v>-564.63254447906752</v>
      </c>
    </row>
    <row r="40" spans="2:14" x14ac:dyDescent="0.2">
      <c r="B40" s="382">
        <v>1</v>
      </c>
      <c r="C40" s="382">
        <v>38</v>
      </c>
      <c r="D40" s="379" t="s">
        <v>609</v>
      </c>
      <c r="E40" s="380">
        <v>805</v>
      </c>
      <c r="F40" s="380">
        <v>827</v>
      </c>
      <c r="G40" s="380">
        <v>1290</v>
      </c>
      <c r="H40" s="137">
        <f t="shared" si="1"/>
        <v>2.5332527206771465</v>
      </c>
      <c r="I40" s="381">
        <f t="shared" si="2"/>
        <v>0.62403100775193798</v>
      </c>
      <c r="J40" s="137">
        <f t="shared" si="3"/>
        <v>-7.8423804818056969E-2</v>
      </c>
      <c r="K40" s="137">
        <f t="shared" si="4"/>
        <v>-0.1219715054053052</v>
      </c>
      <c r="L40" s="137">
        <f t="shared" si="5"/>
        <v>0.16982761172450458</v>
      </c>
      <c r="M40" s="137">
        <f t="shared" si="6"/>
        <v>-3.0567698498857571E-2</v>
      </c>
      <c r="N40" s="383">
        <f t="shared" si="0"/>
        <v>-39.432331063526263</v>
      </c>
    </row>
    <row r="41" spans="2:14" x14ac:dyDescent="0.2">
      <c r="B41" s="382">
        <v>1</v>
      </c>
      <c r="C41" s="382">
        <v>39</v>
      </c>
      <c r="D41" s="379" t="s">
        <v>610</v>
      </c>
      <c r="E41" s="380">
        <v>324</v>
      </c>
      <c r="F41" s="380">
        <v>618</v>
      </c>
      <c r="G41" s="380">
        <v>1026</v>
      </c>
      <c r="H41" s="137">
        <f t="shared" si="1"/>
        <v>2.1844660194174756</v>
      </c>
      <c r="I41" s="381">
        <f t="shared" si="2"/>
        <v>0.31578947368421051</v>
      </c>
      <c r="J41" s="137">
        <f t="shared" si="3"/>
        <v>-8.5524734282191095E-2</v>
      </c>
      <c r="K41" s="137">
        <f t="shared" si="4"/>
        <v>-0.13098790197591728</v>
      </c>
      <c r="L41" s="137">
        <f t="shared" si="5"/>
        <v>-8.8694678972901675E-2</v>
      </c>
      <c r="M41" s="137">
        <f t="shared" si="6"/>
        <v>-0.30520731523101008</v>
      </c>
      <c r="N41" s="383">
        <f t="shared" si="0"/>
        <v>-313.14270542701632</v>
      </c>
    </row>
    <row r="42" spans="2:14" x14ac:dyDescent="0.2">
      <c r="B42" s="382">
        <v>1</v>
      </c>
      <c r="C42" s="382">
        <v>40</v>
      </c>
      <c r="D42" s="379" t="s">
        <v>611</v>
      </c>
      <c r="E42" s="380">
        <v>328</v>
      </c>
      <c r="F42" s="380">
        <v>952</v>
      </c>
      <c r="G42" s="380">
        <v>1095</v>
      </c>
      <c r="H42" s="137">
        <f t="shared" si="1"/>
        <v>1.4947478991596639</v>
      </c>
      <c r="I42" s="381">
        <f t="shared" si="2"/>
        <v>0.29954337899543376</v>
      </c>
      <c r="J42" s="137">
        <f t="shared" si="3"/>
        <v>-8.3668809535883293E-2</v>
      </c>
      <c r="K42" s="137">
        <f t="shared" si="4"/>
        <v>-0.14881763020730329</v>
      </c>
      <c r="L42" s="137">
        <f t="shared" si="5"/>
        <v>-0.10232028470618583</v>
      </c>
      <c r="M42" s="137">
        <f t="shared" si="6"/>
        <v>-0.33480672444937243</v>
      </c>
      <c r="N42" s="383">
        <f t="shared" si="0"/>
        <v>-366.61336327206283</v>
      </c>
    </row>
    <row r="43" spans="2:14" x14ac:dyDescent="0.2">
      <c r="B43" s="382">
        <v>1</v>
      </c>
      <c r="C43" s="382">
        <v>41</v>
      </c>
      <c r="D43" s="379" t="s">
        <v>612</v>
      </c>
      <c r="E43" s="380">
        <v>131</v>
      </c>
      <c r="F43" s="380">
        <v>438</v>
      </c>
      <c r="G43" s="380">
        <v>470</v>
      </c>
      <c r="H43" s="137">
        <f t="shared" si="1"/>
        <v>1.3721461187214612</v>
      </c>
      <c r="I43" s="381">
        <f t="shared" si="2"/>
        <v>0.27872340425531916</v>
      </c>
      <c r="J43" s="137">
        <f t="shared" si="3"/>
        <v>-0.10047972209301903</v>
      </c>
      <c r="K43" s="137">
        <f t="shared" si="4"/>
        <v>-0.15198697774464234</v>
      </c>
      <c r="L43" s="137">
        <f t="shared" si="5"/>
        <v>-0.11978200536091733</v>
      </c>
      <c r="M43" s="137">
        <f t="shared" si="6"/>
        <v>-0.37224870519857867</v>
      </c>
      <c r="N43" s="383">
        <f t="shared" si="0"/>
        <v>-174.95689144333198</v>
      </c>
    </row>
    <row r="44" spans="2:14" x14ac:dyDescent="0.2">
      <c r="B44" s="382">
        <v>1</v>
      </c>
      <c r="C44" s="382">
        <v>43</v>
      </c>
      <c r="D44" s="379" t="s">
        <v>613</v>
      </c>
      <c r="E44" s="380">
        <v>89</v>
      </c>
      <c r="F44" s="380">
        <v>327</v>
      </c>
      <c r="G44" s="380">
        <v>384</v>
      </c>
      <c r="H44" s="137">
        <f t="shared" si="1"/>
        <v>1.4464831804281346</v>
      </c>
      <c r="I44" s="381">
        <f t="shared" si="2"/>
        <v>0.23177083333333334</v>
      </c>
      <c r="J44" s="137">
        <f t="shared" si="3"/>
        <v>-0.10279290366088091</v>
      </c>
      <c r="K44" s="137">
        <f t="shared" si="4"/>
        <v>-0.15006530921249717</v>
      </c>
      <c r="L44" s="137">
        <f t="shared" si="5"/>
        <v>-0.15916114427416045</v>
      </c>
      <c r="M44" s="137">
        <f t="shared" si="6"/>
        <v>-0.41201935714753851</v>
      </c>
      <c r="N44" s="383">
        <f t="shared" si="0"/>
        <v>-158.21543314465478</v>
      </c>
    </row>
    <row r="45" spans="2:14" x14ac:dyDescent="0.2">
      <c r="B45" s="382">
        <v>1</v>
      </c>
      <c r="C45" s="382">
        <v>51</v>
      </c>
      <c r="D45" s="379" t="s">
        <v>614</v>
      </c>
      <c r="E45" s="380">
        <v>1625</v>
      </c>
      <c r="F45" s="380">
        <v>420</v>
      </c>
      <c r="G45" s="380">
        <v>4316</v>
      </c>
      <c r="H45" s="137">
        <f t="shared" si="1"/>
        <v>14.145238095238096</v>
      </c>
      <c r="I45" s="381">
        <f t="shared" si="2"/>
        <v>0.37650602409638556</v>
      </c>
      <c r="J45" s="137">
        <f t="shared" si="3"/>
        <v>2.9679094185714036E-3</v>
      </c>
      <c r="K45" s="137">
        <f t="shared" si="4"/>
        <v>0.1782069840011514</v>
      </c>
      <c r="L45" s="137">
        <f t="shared" si="5"/>
        <v>-3.7771685278122191E-2</v>
      </c>
      <c r="M45" s="137">
        <f t="shared" si="6"/>
        <v>0.1434032081416006</v>
      </c>
      <c r="N45" s="383">
        <f t="shared" si="0"/>
        <v>618.92824633914813</v>
      </c>
    </row>
    <row r="46" spans="2:14" x14ac:dyDescent="0.2">
      <c r="B46" s="382">
        <v>1</v>
      </c>
      <c r="C46" s="382">
        <v>52</v>
      </c>
      <c r="D46" s="379" t="s">
        <v>615</v>
      </c>
      <c r="E46" s="380">
        <v>4681</v>
      </c>
      <c r="F46" s="380">
        <v>896</v>
      </c>
      <c r="G46" s="380">
        <v>12186</v>
      </c>
      <c r="H46" s="137">
        <f t="shared" si="1"/>
        <v>18.824776785714285</v>
      </c>
      <c r="I46" s="381">
        <f t="shared" si="2"/>
        <v>0.38412932873789596</v>
      </c>
      <c r="J46" s="137">
        <f t="shared" si="3"/>
        <v>0.21465092033802455</v>
      </c>
      <c r="K46" s="137">
        <f t="shared" si="4"/>
        <v>0.2991765520737707</v>
      </c>
      <c r="L46" s="137">
        <f t="shared" si="5"/>
        <v>-3.1378016804572452E-2</v>
      </c>
      <c r="M46" s="137">
        <f t="shared" si="6"/>
        <v>0.4824494556072228</v>
      </c>
      <c r="N46" s="383">
        <f t="shared" si="0"/>
        <v>5879.1290660296172</v>
      </c>
    </row>
    <row r="47" spans="2:14" x14ac:dyDescent="0.2">
      <c r="B47" s="382">
        <v>1</v>
      </c>
      <c r="C47" s="382">
        <v>53</v>
      </c>
      <c r="D47" s="379" t="s">
        <v>616</v>
      </c>
      <c r="E47" s="380">
        <v>11203</v>
      </c>
      <c r="F47" s="380">
        <v>1603</v>
      </c>
      <c r="G47" s="380">
        <v>24186</v>
      </c>
      <c r="H47" s="137">
        <f t="shared" si="1"/>
        <v>22.076731129132877</v>
      </c>
      <c r="I47" s="381">
        <f t="shared" si="2"/>
        <v>0.46320185231125444</v>
      </c>
      <c r="J47" s="137">
        <f t="shared" si="3"/>
        <v>0.53742044143503054</v>
      </c>
      <c r="K47" s="137">
        <f t="shared" si="4"/>
        <v>0.3832419991905664</v>
      </c>
      <c r="L47" s="137">
        <f t="shared" si="5"/>
        <v>3.4940138492817567E-2</v>
      </c>
      <c r="M47" s="137">
        <f t="shared" si="6"/>
        <v>0.95560257911841451</v>
      </c>
      <c r="N47" s="383">
        <f t="shared" si="0"/>
        <v>23112.203978557973</v>
      </c>
    </row>
    <row r="48" spans="2:14" x14ac:dyDescent="0.2">
      <c r="B48" s="382">
        <v>1</v>
      </c>
      <c r="C48" s="382">
        <v>54</v>
      </c>
      <c r="D48" s="379" t="s">
        <v>617</v>
      </c>
      <c r="E48" s="380">
        <v>5412</v>
      </c>
      <c r="F48" s="380">
        <v>421</v>
      </c>
      <c r="G48" s="380">
        <v>8036</v>
      </c>
      <c r="H48" s="137">
        <f t="shared" si="1"/>
        <v>31.942992874109265</v>
      </c>
      <c r="I48" s="381">
        <f t="shared" si="2"/>
        <v>0.67346938775510201</v>
      </c>
      <c r="J48" s="137">
        <f t="shared" si="3"/>
        <v>0.10302646095864328</v>
      </c>
      <c r="K48" s="137">
        <f t="shared" si="4"/>
        <v>0.63829222972082167</v>
      </c>
      <c r="L48" s="137">
        <f t="shared" si="5"/>
        <v>0.21129159965021529</v>
      </c>
      <c r="M48" s="137">
        <f t="shared" si="6"/>
        <v>0.95261029032968025</v>
      </c>
      <c r="N48" s="383">
        <f t="shared" si="0"/>
        <v>7655.1762930893101</v>
      </c>
    </row>
    <row r="49" spans="2:14" x14ac:dyDescent="0.2">
      <c r="B49" s="382">
        <v>1</v>
      </c>
      <c r="C49" s="382">
        <v>55</v>
      </c>
      <c r="D49" s="379" t="s">
        <v>618</v>
      </c>
      <c r="E49" s="380">
        <v>1360</v>
      </c>
      <c r="F49" s="380">
        <v>842</v>
      </c>
      <c r="G49" s="380">
        <v>5667</v>
      </c>
      <c r="H49" s="137">
        <f t="shared" si="1"/>
        <v>8.3456057007125892</v>
      </c>
      <c r="I49" s="381">
        <f t="shared" si="2"/>
        <v>0.23998588318334216</v>
      </c>
      <c r="J49" s="137">
        <f t="shared" si="3"/>
        <v>3.9306378002076002E-2</v>
      </c>
      <c r="K49" s="137">
        <f t="shared" si="4"/>
        <v>2.8282157613119377E-2</v>
      </c>
      <c r="L49" s="137">
        <f t="shared" si="5"/>
        <v>-0.15227117887140904</v>
      </c>
      <c r="M49" s="137">
        <f t="shared" si="6"/>
        <v>-8.4682643256213663E-2</v>
      </c>
      <c r="N49" s="383">
        <f t="shared" si="0"/>
        <v>-479.89653933296285</v>
      </c>
    </row>
    <row r="50" spans="2:14" x14ac:dyDescent="0.2">
      <c r="B50" s="382">
        <v>1</v>
      </c>
      <c r="C50" s="382">
        <v>56</v>
      </c>
      <c r="D50" s="379" t="s">
        <v>619</v>
      </c>
      <c r="E50" s="380">
        <v>4055</v>
      </c>
      <c r="F50" s="380">
        <v>1252</v>
      </c>
      <c r="G50" s="380">
        <v>10308</v>
      </c>
      <c r="H50" s="137">
        <f t="shared" si="1"/>
        <v>11.472044728434504</v>
      </c>
      <c r="I50" s="381">
        <f t="shared" si="2"/>
        <v>0.39338377958866899</v>
      </c>
      <c r="J50" s="137">
        <f t="shared" si="3"/>
        <v>0.16413749028634309</v>
      </c>
      <c r="K50" s="137">
        <f t="shared" si="4"/>
        <v>0.10910294013140942</v>
      </c>
      <c r="L50" s="137">
        <f t="shared" si="5"/>
        <v>-2.3616305391071884E-2</v>
      </c>
      <c r="M50" s="137">
        <f t="shared" si="6"/>
        <v>0.2496241250266806</v>
      </c>
      <c r="N50" s="383">
        <f t="shared" si="0"/>
        <v>2573.1254807750238</v>
      </c>
    </row>
    <row r="51" spans="2:14" x14ac:dyDescent="0.2">
      <c r="B51" s="382">
        <v>1</v>
      </c>
      <c r="C51" s="382">
        <v>57</v>
      </c>
      <c r="D51" s="379" t="s">
        <v>620</v>
      </c>
      <c r="E51" s="380">
        <v>694</v>
      </c>
      <c r="F51" s="380">
        <v>816</v>
      </c>
      <c r="G51" s="380">
        <v>2379</v>
      </c>
      <c r="H51" s="137">
        <f t="shared" si="1"/>
        <v>3.7659313725490198</v>
      </c>
      <c r="I51" s="381">
        <f t="shared" si="2"/>
        <v>0.29171920975199661</v>
      </c>
      <c r="J51" s="137">
        <f t="shared" si="3"/>
        <v>-4.9132470778503655E-2</v>
      </c>
      <c r="K51" s="137">
        <f t="shared" si="4"/>
        <v>-9.0105842152480353E-2</v>
      </c>
      <c r="L51" s="137">
        <f t="shared" si="5"/>
        <v>-0.10888241839701129</v>
      </c>
      <c r="M51" s="137">
        <f t="shared" si="6"/>
        <v>-0.24812073132799531</v>
      </c>
      <c r="N51" s="383">
        <f t="shared" si="0"/>
        <v>-590.27921982930081</v>
      </c>
    </row>
    <row r="52" spans="2:14" x14ac:dyDescent="0.2">
      <c r="B52" s="382">
        <v>1</v>
      </c>
      <c r="C52" s="382">
        <v>58</v>
      </c>
      <c r="D52" s="379" t="s">
        <v>621</v>
      </c>
      <c r="E52" s="380">
        <v>1110</v>
      </c>
      <c r="F52" s="380">
        <v>1188</v>
      </c>
      <c r="G52" s="380">
        <v>5406</v>
      </c>
      <c r="H52" s="137">
        <f t="shared" si="1"/>
        <v>5.4848484848484844</v>
      </c>
      <c r="I52" s="381">
        <f t="shared" si="2"/>
        <v>0.20532741398446172</v>
      </c>
      <c r="J52" s="137">
        <f t="shared" si="3"/>
        <v>3.2286140918216119E-2</v>
      </c>
      <c r="K52" s="137">
        <f t="shared" si="4"/>
        <v>-4.5670551757148535E-2</v>
      </c>
      <c r="L52" s="137">
        <f t="shared" si="5"/>
        <v>-0.18133925003988227</v>
      </c>
      <c r="M52" s="137">
        <f t="shared" si="6"/>
        <v>-0.19472366087881468</v>
      </c>
      <c r="N52" s="383">
        <f t="shared" si="0"/>
        <v>-1052.6761107108721</v>
      </c>
    </row>
    <row r="53" spans="2:14" x14ac:dyDescent="0.2">
      <c r="B53" s="382">
        <v>1</v>
      </c>
      <c r="C53" s="382">
        <v>59</v>
      </c>
      <c r="D53" s="379" t="s">
        <v>622</v>
      </c>
      <c r="E53" s="380">
        <v>402</v>
      </c>
      <c r="F53" s="380">
        <v>599</v>
      </c>
      <c r="G53" s="380">
        <v>1987</v>
      </c>
      <c r="H53" s="137">
        <f t="shared" si="1"/>
        <v>3.988313856427379</v>
      </c>
      <c r="I53" s="381">
        <f t="shared" si="2"/>
        <v>0.20231504781077</v>
      </c>
      <c r="J53" s="137">
        <f t="shared" si="3"/>
        <v>-5.9676275134339186E-2</v>
      </c>
      <c r="K53" s="137">
        <f t="shared" si="4"/>
        <v>-8.4357088952419987E-2</v>
      </c>
      <c r="L53" s="137">
        <f t="shared" si="5"/>
        <v>-0.18386572268412707</v>
      </c>
      <c r="M53" s="137">
        <f t="shared" si="6"/>
        <v>-0.32789908677088625</v>
      </c>
      <c r="N53" s="383">
        <f t="shared" si="0"/>
        <v>-651.53548541375096</v>
      </c>
    </row>
    <row r="54" spans="2:14" x14ac:dyDescent="0.2">
      <c r="B54" s="382">
        <v>1</v>
      </c>
      <c r="C54" s="382">
        <v>60</v>
      </c>
      <c r="D54" s="379" t="s">
        <v>623</v>
      </c>
      <c r="E54" s="380">
        <v>1316</v>
      </c>
      <c r="F54" s="380">
        <v>434</v>
      </c>
      <c r="G54" s="380">
        <v>3509</v>
      </c>
      <c r="H54" s="137">
        <f t="shared" si="1"/>
        <v>11.117511520737327</v>
      </c>
      <c r="I54" s="381">
        <f t="shared" si="2"/>
        <v>0.3750356226845255</v>
      </c>
      <c r="J54" s="137">
        <f t="shared" si="3"/>
        <v>-1.8738340875202254E-2</v>
      </c>
      <c r="K54" s="137">
        <f t="shared" si="4"/>
        <v>9.9937992080052801E-2</v>
      </c>
      <c r="L54" s="137">
        <f t="shared" si="5"/>
        <v>-3.9004911495959659E-2</v>
      </c>
      <c r="M54" s="137">
        <f t="shared" si="6"/>
        <v>4.2194739708890892E-2</v>
      </c>
      <c r="N54" s="383">
        <f t="shared" si="0"/>
        <v>148.06134163849813</v>
      </c>
    </row>
    <row r="55" spans="2:14" x14ac:dyDescent="0.2">
      <c r="B55" s="382">
        <v>1</v>
      </c>
      <c r="C55" s="382">
        <v>61</v>
      </c>
      <c r="D55" s="379" t="s">
        <v>624</v>
      </c>
      <c r="E55" s="380">
        <v>345</v>
      </c>
      <c r="F55" s="380">
        <v>480</v>
      </c>
      <c r="G55" s="380">
        <v>1107</v>
      </c>
      <c r="H55" s="137">
        <f t="shared" si="1"/>
        <v>3.0249999999999999</v>
      </c>
      <c r="I55" s="381">
        <f t="shared" si="2"/>
        <v>0.31165311653116529</v>
      </c>
      <c r="J55" s="137">
        <f t="shared" si="3"/>
        <v>-8.3346040014786293E-2</v>
      </c>
      <c r="K55" s="137">
        <f t="shared" si="4"/>
        <v>-0.10925947118243655</v>
      </c>
      <c r="L55" s="137">
        <f t="shared" si="5"/>
        <v>-9.2163843274792587E-2</v>
      </c>
      <c r="M55" s="137">
        <f t="shared" si="6"/>
        <v>-0.28476935447201546</v>
      </c>
      <c r="N55" s="383">
        <f t="shared" si="0"/>
        <v>-315.23967540052109</v>
      </c>
    </row>
    <row r="56" spans="2:14" x14ac:dyDescent="0.2">
      <c r="B56" s="382">
        <v>1</v>
      </c>
      <c r="C56" s="382">
        <v>62</v>
      </c>
      <c r="D56" s="379" t="s">
        <v>625</v>
      </c>
      <c r="E56" s="380">
        <v>38338</v>
      </c>
      <c r="F56" s="380">
        <v>1899</v>
      </c>
      <c r="G56" s="380">
        <v>21272</v>
      </c>
      <c r="H56" s="137">
        <f t="shared" si="1"/>
        <v>31.390205371248026</v>
      </c>
      <c r="I56" s="381">
        <f t="shared" si="2"/>
        <v>1.8022752914629561</v>
      </c>
      <c r="J56" s="137">
        <f t="shared" si="3"/>
        <v>0.45904124272864094</v>
      </c>
      <c r="K56" s="137">
        <f t="shared" si="4"/>
        <v>0.62400226015754812</v>
      </c>
      <c r="L56" s="137">
        <f t="shared" si="5"/>
        <v>1.1580215361654891</v>
      </c>
      <c r="M56" s="137">
        <f t="shared" si="6"/>
        <v>2.2410650390516782</v>
      </c>
      <c r="N56" s="383">
        <f t="shared" si="0"/>
        <v>47671.935510707299</v>
      </c>
    </row>
    <row r="57" spans="2:14" x14ac:dyDescent="0.2">
      <c r="B57" s="382">
        <v>1</v>
      </c>
      <c r="C57" s="382">
        <v>63</v>
      </c>
      <c r="D57" s="379" t="s">
        <v>626</v>
      </c>
      <c r="E57" s="380">
        <v>465</v>
      </c>
      <c r="F57" s="380">
        <v>517</v>
      </c>
      <c r="G57" s="380">
        <v>2840</v>
      </c>
      <c r="H57" s="137">
        <f t="shared" si="1"/>
        <v>6.3926499032882012</v>
      </c>
      <c r="I57" s="381">
        <f t="shared" si="2"/>
        <v>0.16373239436619719</v>
      </c>
      <c r="J57" s="137">
        <f t="shared" si="3"/>
        <v>-3.6732741676360342E-2</v>
      </c>
      <c r="K57" s="137">
        <f t="shared" si="4"/>
        <v>-2.2203207484974393E-2</v>
      </c>
      <c r="L57" s="137">
        <f t="shared" si="5"/>
        <v>-0.21622500865719621</v>
      </c>
      <c r="M57" s="137">
        <f t="shared" si="6"/>
        <v>-0.27516095781853095</v>
      </c>
      <c r="N57" s="383">
        <f t="shared" si="0"/>
        <v>-781.45712020462793</v>
      </c>
    </row>
    <row r="58" spans="2:14" x14ac:dyDescent="0.2">
      <c r="B58" s="382">
        <v>1</v>
      </c>
      <c r="C58" s="382">
        <v>64</v>
      </c>
      <c r="D58" s="379" t="s">
        <v>627</v>
      </c>
      <c r="E58" s="380">
        <v>1194</v>
      </c>
      <c r="F58" s="380">
        <v>1019</v>
      </c>
      <c r="G58" s="380">
        <v>5788</v>
      </c>
      <c r="H58" s="137">
        <f t="shared" si="1"/>
        <v>6.8518155053974485</v>
      </c>
      <c r="I58" s="381">
        <f t="shared" si="2"/>
        <v>0.20628887353144437</v>
      </c>
      <c r="J58" s="137">
        <f t="shared" si="3"/>
        <v>4.256097067313748E-2</v>
      </c>
      <c r="K58" s="137">
        <f t="shared" si="4"/>
        <v>-1.0333433937849908E-2</v>
      </c>
      <c r="L58" s="137">
        <f t="shared" si="5"/>
        <v>-0.18053287355577019</v>
      </c>
      <c r="M58" s="137">
        <f t="shared" si="6"/>
        <v>-0.14830533682048264</v>
      </c>
      <c r="N58" s="383">
        <f t="shared" si="0"/>
        <v>-858.39128951695352</v>
      </c>
    </row>
    <row r="59" spans="2:14" x14ac:dyDescent="0.2">
      <c r="B59" s="382">
        <v>1</v>
      </c>
      <c r="C59" s="382">
        <v>65</v>
      </c>
      <c r="D59" s="379" t="s">
        <v>628</v>
      </c>
      <c r="E59" s="380">
        <v>265</v>
      </c>
      <c r="F59" s="380">
        <v>1016</v>
      </c>
      <c r="G59" s="380">
        <v>1105</v>
      </c>
      <c r="H59" s="137">
        <f t="shared" si="1"/>
        <v>1.3484251968503937</v>
      </c>
      <c r="I59" s="381">
        <f t="shared" si="2"/>
        <v>0.23981900452488689</v>
      </c>
      <c r="J59" s="137">
        <f t="shared" si="3"/>
        <v>-8.3399834934969136E-2</v>
      </c>
      <c r="K59" s="137">
        <f t="shared" si="4"/>
        <v>-0.1526001812808942</v>
      </c>
      <c r="L59" s="137">
        <f t="shared" si="5"/>
        <v>-0.15241114006509712</v>
      </c>
      <c r="M59" s="137">
        <f t="shared" si="6"/>
        <v>-0.38841115628096046</v>
      </c>
      <c r="N59" s="383">
        <f t="shared" si="0"/>
        <v>-429.19432769046131</v>
      </c>
    </row>
    <row r="60" spans="2:14" x14ac:dyDescent="0.2">
      <c r="B60" s="382">
        <v>1</v>
      </c>
      <c r="C60" s="382">
        <v>66</v>
      </c>
      <c r="D60" s="379" t="s">
        <v>629</v>
      </c>
      <c r="E60" s="380">
        <v>24998</v>
      </c>
      <c r="F60" s="380">
        <v>548</v>
      </c>
      <c r="G60" s="380">
        <v>21553</v>
      </c>
      <c r="H60" s="137">
        <f t="shared" si="1"/>
        <v>84.947080291970806</v>
      </c>
      <c r="I60" s="381">
        <f t="shared" si="2"/>
        <v>1.1598385375585765</v>
      </c>
      <c r="J60" s="137">
        <f t="shared" si="3"/>
        <v>0.4665994290143291</v>
      </c>
      <c r="K60" s="137">
        <f t="shared" si="4"/>
        <v>2.008487453038784</v>
      </c>
      <c r="L60" s="137">
        <f t="shared" si="5"/>
        <v>0.61920958874287568</v>
      </c>
      <c r="M60" s="137">
        <f t="shared" si="6"/>
        <v>3.0942964707959888</v>
      </c>
      <c r="N60" s="383">
        <f t="shared" si="0"/>
        <v>66691.371835065947</v>
      </c>
    </row>
    <row r="61" spans="2:14" x14ac:dyDescent="0.2">
      <c r="B61" s="382">
        <v>1</v>
      </c>
      <c r="C61" s="382">
        <v>67</v>
      </c>
      <c r="D61" s="379" t="s">
        <v>630</v>
      </c>
      <c r="E61" s="380">
        <v>1605</v>
      </c>
      <c r="F61" s="380">
        <v>1071</v>
      </c>
      <c r="G61" s="380">
        <v>4766</v>
      </c>
      <c r="H61" s="137">
        <f t="shared" si="1"/>
        <v>5.9486461251167135</v>
      </c>
      <c r="I61" s="381">
        <f t="shared" si="2"/>
        <v>0.33676038606798153</v>
      </c>
      <c r="J61" s="137">
        <f t="shared" si="3"/>
        <v>1.5071766459709129E-2</v>
      </c>
      <c r="K61" s="137">
        <f t="shared" si="4"/>
        <v>-3.3681036566146134E-2</v>
      </c>
      <c r="L61" s="137">
        <f t="shared" si="5"/>
        <v>-7.1106366859596801E-2</v>
      </c>
      <c r="M61" s="137">
        <f t="shared" si="6"/>
        <v>-8.971563696603381E-2</v>
      </c>
      <c r="N61" s="383">
        <f t="shared" si="0"/>
        <v>-427.58472578011714</v>
      </c>
    </row>
    <row r="62" spans="2:14" x14ac:dyDescent="0.2">
      <c r="B62" s="382">
        <v>1</v>
      </c>
      <c r="C62" s="382">
        <v>68</v>
      </c>
      <c r="D62" s="379" t="s">
        <v>631</v>
      </c>
      <c r="E62" s="380">
        <v>532</v>
      </c>
      <c r="F62" s="380">
        <v>434</v>
      </c>
      <c r="G62" s="380">
        <v>3012</v>
      </c>
      <c r="H62" s="137">
        <f t="shared" si="1"/>
        <v>8.1658986175115214</v>
      </c>
      <c r="I62" s="381">
        <f t="shared" si="2"/>
        <v>0.17662682602921648</v>
      </c>
      <c r="J62" s="137">
        <f t="shared" si="3"/>
        <v>-3.2106378540636589E-2</v>
      </c>
      <c r="K62" s="137">
        <f t="shared" si="4"/>
        <v>2.3636595374545117E-2</v>
      </c>
      <c r="L62" s="137">
        <f t="shared" si="5"/>
        <v>-0.20541044396575375</v>
      </c>
      <c r="M62" s="137">
        <f t="shared" si="6"/>
        <v>-0.21388022713184524</v>
      </c>
      <c r="N62" s="383">
        <f t="shared" si="0"/>
        <v>-644.20724412111781</v>
      </c>
    </row>
    <row r="63" spans="2:14" x14ac:dyDescent="0.2">
      <c r="B63" s="382">
        <v>1</v>
      </c>
      <c r="C63" s="382">
        <v>69</v>
      </c>
      <c r="D63" s="379" t="s">
        <v>632</v>
      </c>
      <c r="E63" s="380">
        <v>20647</v>
      </c>
      <c r="F63" s="380">
        <v>638</v>
      </c>
      <c r="G63" s="380">
        <v>17625</v>
      </c>
      <c r="H63" s="137">
        <f t="shared" si="1"/>
        <v>59.987460815047022</v>
      </c>
      <c r="I63" s="381">
        <f t="shared" si="2"/>
        <v>1.1714609929078015</v>
      </c>
      <c r="J63" s="137">
        <f t="shared" si="3"/>
        <v>0.3609462057752425</v>
      </c>
      <c r="K63" s="137">
        <f t="shared" si="4"/>
        <v>1.3632626590809083</v>
      </c>
      <c r="L63" s="137">
        <f t="shared" si="5"/>
        <v>0.62895734642094969</v>
      </c>
      <c r="M63" s="137">
        <f t="shared" si="6"/>
        <v>2.3531662112771006</v>
      </c>
      <c r="N63" s="383">
        <f t="shared" si="0"/>
        <v>41474.554473758901</v>
      </c>
    </row>
    <row r="64" spans="2:14" x14ac:dyDescent="0.2">
      <c r="B64" s="382">
        <v>1</v>
      </c>
      <c r="C64" s="382">
        <v>70</v>
      </c>
      <c r="D64" s="379" t="s">
        <v>633</v>
      </c>
      <c r="E64" s="380">
        <v>69</v>
      </c>
      <c r="F64" s="380">
        <v>392</v>
      </c>
      <c r="G64" s="380">
        <v>577</v>
      </c>
      <c r="H64" s="137">
        <f t="shared" si="1"/>
        <v>1.6479591836734695</v>
      </c>
      <c r="I64" s="381">
        <f t="shared" si="2"/>
        <v>0.1195840554592721</v>
      </c>
      <c r="J64" s="137">
        <f t="shared" si="3"/>
        <v>-9.7601693863237401E-2</v>
      </c>
      <c r="K64" s="137">
        <f t="shared" si="4"/>
        <v>-0.14485700414191646</v>
      </c>
      <c r="L64" s="137">
        <f t="shared" si="5"/>
        <v>-0.25325223712341566</v>
      </c>
      <c r="M64" s="137">
        <f t="shared" si="6"/>
        <v>-0.49571093512856951</v>
      </c>
      <c r="N64" s="383">
        <f t="shared" si="0"/>
        <v>-286.0252095691846</v>
      </c>
    </row>
    <row r="65" spans="2:14" x14ac:dyDescent="0.2">
      <c r="B65" s="382">
        <v>1</v>
      </c>
      <c r="C65" s="382">
        <v>71</v>
      </c>
      <c r="D65" s="379" t="s">
        <v>634</v>
      </c>
      <c r="E65" s="380">
        <v>511</v>
      </c>
      <c r="F65" s="380">
        <v>880</v>
      </c>
      <c r="G65" s="380">
        <v>1577</v>
      </c>
      <c r="H65" s="137">
        <f t="shared" si="1"/>
        <v>2.3727272727272726</v>
      </c>
      <c r="I65" s="381">
        <f t="shared" si="2"/>
        <v>0.32403297400126824</v>
      </c>
      <c r="J65" s="137">
        <f t="shared" si="3"/>
        <v>-7.0704233771820238E-2</v>
      </c>
      <c r="K65" s="137">
        <f t="shared" si="4"/>
        <v>-0.12612120805498753</v>
      </c>
      <c r="L65" s="137">
        <f t="shared" si="5"/>
        <v>-8.1780852152722724E-2</v>
      </c>
      <c r="M65" s="137">
        <f t="shared" si="6"/>
        <v>-0.27860629397953052</v>
      </c>
      <c r="N65" s="383">
        <f t="shared" si="0"/>
        <v>-439.3621256057196</v>
      </c>
    </row>
    <row r="66" spans="2:14" x14ac:dyDescent="0.2">
      <c r="B66" s="382">
        <v>1</v>
      </c>
      <c r="C66" s="382">
        <v>72</v>
      </c>
      <c r="D66" s="379" t="s">
        <v>635</v>
      </c>
      <c r="E66" s="380">
        <v>968</v>
      </c>
      <c r="F66" s="380">
        <v>750</v>
      </c>
      <c r="G66" s="380">
        <v>4929</v>
      </c>
      <c r="H66" s="137">
        <f t="shared" si="1"/>
        <v>7.8626666666666667</v>
      </c>
      <c r="I66" s="381">
        <f t="shared" si="2"/>
        <v>0.1963887198214648</v>
      </c>
      <c r="J66" s="137">
        <f t="shared" si="3"/>
        <v>1.9456052454610132E-2</v>
      </c>
      <c r="K66" s="137">
        <f t="shared" si="4"/>
        <v>1.5797823105352261E-2</v>
      </c>
      <c r="L66" s="137">
        <f t="shared" si="5"/>
        <v>-0.18883613620044021</v>
      </c>
      <c r="M66" s="137">
        <f t="shared" si="6"/>
        <v>-0.15358226064047781</v>
      </c>
      <c r="N66" s="383">
        <f t="shared" si="0"/>
        <v>-757.00696269691514</v>
      </c>
    </row>
    <row r="67" spans="2:14" x14ac:dyDescent="0.2">
      <c r="B67" s="382">
        <v>1</v>
      </c>
      <c r="C67" s="382">
        <v>81</v>
      </c>
      <c r="D67" s="379" t="s">
        <v>636</v>
      </c>
      <c r="E67" s="380">
        <v>239</v>
      </c>
      <c r="F67" s="380">
        <v>917</v>
      </c>
      <c r="G67" s="380">
        <v>648</v>
      </c>
      <c r="H67" s="137">
        <f t="shared" si="1"/>
        <v>0.96728462377317337</v>
      </c>
      <c r="I67" s="381">
        <f t="shared" si="2"/>
        <v>0.36882716049382713</v>
      </c>
      <c r="J67" s="137">
        <f t="shared" si="3"/>
        <v>-9.5691974196746785E-2</v>
      </c>
      <c r="K67" s="137">
        <f t="shared" si="4"/>
        <v>-0.1624529495877228</v>
      </c>
      <c r="L67" s="137">
        <f t="shared" si="5"/>
        <v>-4.4211951073224807E-2</v>
      </c>
      <c r="M67" s="137">
        <f t="shared" si="6"/>
        <v>-0.30235687485769436</v>
      </c>
      <c r="N67" s="383">
        <f t="shared" si="0"/>
        <v>-195.92725490778594</v>
      </c>
    </row>
    <row r="68" spans="2:14" x14ac:dyDescent="0.2">
      <c r="B68" s="382">
        <v>1</v>
      </c>
      <c r="C68" s="382">
        <v>82</v>
      </c>
      <c r="D68" s="379" t="s">
        <v>637</v>
      </c>
      <c r="E68" s="380">
        <v>323</v>
      </c>
      <c r="F68" s="380">
        <v>390</v>
      </c>
      <c r="G68" s="380">
        <v>1446</v>
      </c>
      <c r="H68" s="137">
        <f t="shared" si="1"/>
        <v>4.5358974358974358</v>
      </c>
      <c r="I68" s="381">
        <f t="shared" si="2"/>
        <v>0.22337482710926695</v>
      </c>
      <c r="J68" s="137">
        <f t="shared" si="3"/>
        <v>-7.422780104379588E-2</v>
      </c>
      <c r="K68" s="137">
        <f t="shared" si="4"/>
        <v>-7.020164469314602E-2</v>
      </c>
      <c r="L68" s="137">
        <f t="shared" si="5"/>
        <v>-0.16620287785597684</v>
      </c>
      <c r="M68" s="137">
        <f t="shared" si="6"/>
        <v>-0.3106323235929187</v>
      </c>
      <c r="N68" s="383">
        <f t="shared" si="0"/>
        <v>-449.17433991536046</v>
      </c>
    </row>
    <row r="69" spans="2:14" x14ac:dyDescent="0.2">
      <c r="B69" s="382">
        <v>1</v>
      </c>
      <c r="C69" s="382">
        <v>83</v>
      </c>
      <c r="D69" s="379" t="s">
        <v>638</v>
      </c>
      <c r="E69" s="380">
        <v>2697</v>
      </c>
      <c r="F69" s="380">
        <v>578</v>
      </c>
      <c r="G69" s="380">
        <v>6664</v>
      </c>
      <c r="H69" s="137">
        <f t="shared" si="1"/>
        <v>16.195501730103807</v>
      </c>
      <c r="I69" s="381">
        <f t="shared" si="2"/>
        <v>0.40471188475390157</v>
      </c>
      <c r="J69" s="137">
        <f t="shared" si="3"/>
        <v>6.6123145713218923E-2</v>
      </c>
      <c r="K69" s="137">
        <f t="shared" si="4"/>
        <v>0.2312078293300881</v>
      </c>
      <c r="L69" s="137">
        <f t="shared" si="5"/>
        <v>-1.4115419323156145E-2</v>
      </c>
      <c r="M69" s="137">
        <f t="shared" si="6"/>
        <v>0.28321555572015089</v>
      </c>
      <c r="N69" s="383">
        <f t="shared" si="0"/>
        <v>1887.3484633190856</v>
      </c>
    </row>
    <row r="70" spans="2:14" x14ac:dyDescent="0.2">
      <c r="B70" s="382">
        <v>1</v>
      </c>
      <c r="C70" s="382">
        <v>84</v>
      </c>
      <c r="D70" s="379" t="s">
        <v>639</v>
      </c>
      <c r="E70" s="380">
        <v>2867</v>
      </c>
      <c r="F70" s="380">
        <v>446</v>
      </c>
      <c r="G70" s="380">
        <v>4387</v>
      </c>
      <c r="H70" s="137">
        <f t="shared" si="1"/>
        <v>16.264573991031391</v>
      </c>
      <c r="I70" s="381">
        <f t="shared" si="2"/>
        <v>0.65352176886254842</v>
      </c>
      <c r="J70" s="137">
        <f t="shared" si="3"/>
        <v>4.8776290850620222E-3</v>
      </c>
      <c r="K70" s="137">
        <f t="shared" si="4"/>
        <v>0.23299339883231587</v>
      </c>
      <c r="L70" s="137">
        <f t="shared" si="5"/>
        <v>0.19456152417333708</v>
      </c>
      <c r="M70" s="137">
        <f t="shared" si="6"/>
        <v>0.43243255209071496</v>
      </c>
      <c r="N70" s="383">
        <f t="shared" si="0"/>
        <v>1897.0816060219665</v>
      </c>
    </row>
    <row r="71" spans="2:14" x14ac:dyDescent="0.2">
      <c r="B71" s="382">
        <v>1</v>
      </c>
      <c r="C71" s="382">
        <v>85</v>
      </c>
      <c r="D71" s="379" t="s">
        <v>640</v>
      </c>
      <c r="E71" s="380">
        <v>414</v>
      </c>
      <c r="F71" s="380">
        <v>278</v>
      </c>
      <c r="G71" s="380">
        <v>1867</v>
      </c>
      <c r="H71" s="137">
        <f t="shared" si="1"/>
        <v>8.2050359712230208</v>
      </c>
      <c r="I71" s="381">
        <f t="shared" si="2"/>
        <v>0.22174611676486342</v>
      </c>
      <c r="J71" s="137">
        <f t="shared" si="3"/>
        <v>-6.2903970345309243E-2</v>
      </c>
      <c r="K71" s="137">
        <f t="shared" si="4"/>
        <v>2.4648325181079449E-2</v>
      </c>
      <c r="L71" s="137">
        <f t="shared" si="5"/>
        <v>-0.16756887783515309</v>
      </c>
      <c r="M71" s="137">
        <f t="shared" si="6"/>
        <v>-0.20582452299938289</v>
      </c>
      <c r="N71" s="383">
        <f t="shared" si="0"/>
        <v>-384.27438443984784</v>
      </c>
    </row>
    <row r="72" spans="2:14" x14ac:dyDescent="0.2">
      <c r="B72" s="382">
        <v>1</v>
      </c>
      <c r="C72" s="382">
        <v>86</v>
      </c>
      <c r="D72" s="379" t="s">
        <v>641</v>
      </c>
      <c r="E72" s="380">
        <v>4641</v>
      </c>
      <c r="F72" s="380">
        <v>578</v>
      </c>
      <c r="G72" s="380">
        <v>6391</v>
      </c>
      <c r="H72" s="137">
        <f t="shared" si="1"/>
        <v>19.086505190311417</v>
      </c>
      <c r="I72" s="381">
        <f t="shared" si="2"/>
        <v>0.7261774370208105</v>
      </c>
      <c r="J72" s="137">
        <f t="shared" si="3"/>
        <v>5.8780139108262033E-2</v>
      </c>
      <c r="K72" s="137">
        <f t="shared" si="4"/>
        <v>0.305942426693183</v>
      </c>
      <c r="L72" s="137">
        <f t="shared" si="5"/>
        <v>0.25549786041768452</v>
      </c>
      <c r="M72" s="137">
        <f t="shared" si="6"/>
        <v>0.62022042621912954</v>
      </c>
      <c r="N72" s="383">
        <f t="shared" si="0"/>
        <v>3963.8287439664568</v>
      </c>
    </row>
    <row r="73" spans="2:14" x14ac:dyDescent="0.2">
      <c r="B73" s="382">
        <v>1</v>
      </c>
      <c r="C73" s="382">
        <v>87</v>
      </c>
      <c r="D73" s="379" t="s">
        <v>642</v>
      </c>
      <c r="E73" s="380">
        <v>108</v>
      </c>
      <c r="F73" s="380">
        <v>159</v>
      </c>
      <c r="G73" s="380">
        <v>974</v>
      </c>
      <c r="H73" s="137">
        <f t="shared" si="1"/>
        <v>6.8050314465408803</v>
      </c>
      <c r="I73" s="381">
        <f t="shared" si="2"/>
        <v>0.11088295687885011</v>
      </c>
      <c r="J73" s="137">
        <f t="shared" si="3"/>
        <v>-8.6923402206944791E-2</v>
      </c>
      <c r="K73" s="137">
        <f t="shared" si="4"/>
        <v>-1.1542836780074757E-2</v>
      </c>
      <c r="L73" s="137">
        <f t="shared" si="5"/>
        <v>-0.26054985177939638</v>
      </c>
      <c r="M73" s="137">
        <f t="shared" si="6"/>
        <v>-0.35901609076641594</v>
      </c>
      <c r="N73" s="383">
        <f t="shared" si="0"/>
        <v>-349.6816724064891</v>
      </c>
    </row>
    <row r="74" spans="2:14" x14ac:dyDescent="0.2">
      <c r="B74" s="382">
        <v>1</v>
      </c>
      <c r="C74" s="382">
        <v>88</v>
      </c>
      <c r="D74" s="379" t="s">
        <v>643</v>
      </c>
      <c r="E74" s="380">
        <v>665</v>
      </c>
      <c r="F74" s="380">
        <v>523</v>
      </c>
      <c r="G74" s="380">
        <v>3316</v>
      </c>
      <c r="H74" s="137">
        <f t="shared" si="1"/>
        <v>7.6118546845124282</v>
      </c>
      <c r="I74" s="381">
        <f t="shared" si="2"/>
        <v>0.2005428226779252</v>
      </c>
      <c r="J74" s="137">
        <f t="shared" si="3"/>
        <v>-2.392955067284577E-2</v>
      </c>
      <c r="K74" s="137">
        <f t="shared" si="4"/>
        <v>9.3141461543773604E-3</v>
      </c>
      <c r="L74" s="137">
        <f t="shared" si="5"/>
        <v>-0.18535208857041249</v>
      </c>
      <c r="M74" s="137">
        <f t="shared" si="6"/>
        <v>-0.1999674930888809</v>
      </c>
      <c r="N74" s="383">
        <f t="shared" si="0"/>
        <v>-663.09220708272903</v>
      </c>
    </row>
    <row r="75" spans="2:14" x14ac:dyDescent="0.2">
      <c r="B75" s="382">
        <v>1</v>
      </c>
      <c r="C75" s="382">
        <v>89</v>
      </c>
      <c r="D75" s="379" t="s">
        <v>644</v>
      </c>
      <c r="E75" s="380">
        <v>1775</v>
      </c>
      <c r="F75" s="380">
        <v>346</v>
      </c>
      <c r="G75" s="380">
        <v>5341</v>
      </c>
      <c r="H75" s="137">
        <f t="shared" si="1"/>
        <v>20.566473988439306</v>
      </c>
      <c r="I75" s="381">
        <f t="shared" si="2"/>
        <v>0.33233476876989326</v>
      </c>
      <c r="J75" s="137">
        <f t="shared" si="3"/>
        <v>3.0537806012274005E-2</v>
      </c>
      <c r="K75" s="137">
        <f t="shared" si="4"/>
        <v>0.34420072481022801</v>
      </c>
      <c r="L75" s="137">
        <f t="shared" si="5"/>
        <v>-7.481813375406228E-2</v>
      </c>
      <c r="M75" s="137">
        <f t="shared" si="6"/>
        <v>0.29992039706843976</v>
      </c>
      <c r="N75" s="383">
        <f t="shared" si="0"/>
        <v>1601.8748407425367</v>
      </c>
    </row>
    <row r="76" spans="2:14" x14ac:dyDescent="0.2">
      <c r="B76" s="382">
        <v>1</v>
      </c>
      <c r="C76" s="382">
        <v>90</v>
      </c>
      <c r="D76" s="379" t="s">
        <v>645</v>
      </c>
      <c r="E76" s="380">
        <v>2480</v>
      </c>
      <c r="F76" s="380">
        <v>1108</v>
      </c>
      <c r="G76" s="380">
        <v>9611</v>
      </c>
      <c r="H76" s="137">
        <f t="shared" si="1"/>
        <v>10.91245487364621</v>
      </c>
      <c r="I76" s="381">
        <f t="shared" si="2"/>
        <v>0.25803766517531995</v>
      </c>
      <c r="J76" s="137">
        <f t="shared" si="3"/>
        <v>0.14538996060262532</v>
      </c>
      <c r="K76" s="137">
        <f t="shared" si="4"/>
        <v>9.4637124693377178E-2</v>
      </c>
      <c r="L76" s="137">
        <f t="shared" si="5"/>
        <v>-0.13713114251696079</v>
      </c>
      <c r="M76" s="137">
        <f t="shared" si="6"/>
        <v>0.10289594277904171</v>
      </c>
      <c r="N76" s="383">
        <f t="shared" si="0"/>
        <v>988.93290604936988</v>
      </c>
    </row>
    <row r="77" spans="2:14" x14ac:dyDescent="0.2">
      <c r="B77" s="382">
        <v>1</v>
      </c>
      <c r="C77" s="382">
        <v>91</v>
      </c>
      <c r="D77" s="379" t="s">
        <v>646</v>
      </c>
      <c r="E77" s="380">
        <v>901</v>
      </c>
      <c r="F77" s="380">
        <v>681</v>
      </c>
      <c r="G77" s="380">
        <v>3238</v>
      </c>
      <c r="H77" s="137">
        <f t="shared" si="1"/>
        <v>6.0778267254038179</v>
      </c>
      <c r="I77" s="381">
        <f t="shared" si="2"/>
        <v>0.27825818406423719</v>
      </c>
      <c r="J77" s="137">
        <f t="shared" si="3"/>
        <v>-2.6027552559976307E-2</v>
      </c>
      <c r="K77" s="137">
        <f t="shared" si="4"/>
        <v>-3.0341621625118585E-2</v>
      </c>
      <c r="L77" s="137">
        <f t="shared" si="5"/>
        <v>-0.12017218571036617</v>
      </c>
      <c r="M77" s="137">
        <f t="shared" si="6"/>
        <v>-0.17654135989546105</v>
      </c>
      <c r="N77" s="383">
        <f t="shared" ref="N77:N140" si="7">M77*G77</f>
        <v>-571.64092334150291</v>
      </c>
    </row>
    <row r="78" spans="2:14" x14ac:dyDescent="0.2">
      <c r="B78" s="382">
        <v>1</v>
      </c>
      <c r="C78" s="382">
        <v>92</v>
      </c>
      <c r="D78" s="379" t="s">
        <v>647</v>
      </c>
      <c r="E78" s="380">
        <v>2034</v>
      </c>
      <c r="F78" s="380">
        <v>761</v>
      </c>
      <c r="G78" s="380">
        <v>7595</v>
      </c>
      <c r="H78" s="137">
        <f t="shared" ref="H78:H141" si="8">(G78+E78)/F78</f>
        <v>12.653088042049934</v>
      </c>
      <c r="I78" s="381">
        <f t="shared" ref="I78:I141" si="9">E78/G78</f>
        <v>0.26780776826859776</v>
      </c>
      <c r="J78" s="137">
        <f t="shared" ref="J78:J141" si="10">$J$6*(G78-G$10)/G$11</f>
        <v>9.1164681058328298E-2</v>
      </c>
      <c r="K78" s="137">
        <f t="shared" ref="K78:K141" si="11">$K$6*(H78-H$10)/H$11</f>
        <v>0.13963379134840728</v>
      </c>
      <c r="L78" s="137">
        <f t="shared" ref="L78:L141" si="12">$L$6*(I78-I$10)/I$11</f>
        <v>-0.12893695337349184</v>
      </c>
      <c r="M78" s="137">
        <f t="shared" ref="M78:M141" si="13">SUM(J78:L78)</f>
        <v>0.10186151903324372</v>
      </c>
      <c r="N78" s="383">
        <f t="shared" si="7"/>
        <v>773.63823705748609</v>
      </c>
    </row>
    <row r="79" spans="2:14" x14ac:dyDescent="0.2">
      <c r="B79" s="382">
        <v>1</v>
      </c>
      <c r="C79" s="382">
        <v>93</v>
      </c>
      <c r="D79" s="379" t="s">
        <v>648</v>
      </c>
      <c r="E79" s="380">
        <v>258</v>
      </c>
      <c r="F79" s="380">
        <v>489</v>
      </c>
      <c r="G79" s="380">
        <v>1891</v>
      </c>
      <c r="H79" s="137">
        <f t="shared" si="8"/>
        <v>4.3946830265848673</v>
      </c>
      <c r="I79" s="381">
        <f t="shared" si="9"/>
        <v>0.13643574828133262</v>
      </c>
      <c r="J79" s="137">
        <f t="shared" si="10"/>
        <v>-6.2258431303115237E-2</v>
      </c>
      <c r="K79" s="137">
        <f t="shared" si="11"/>
        <v>-7.3852142579815525E-2</v>
      </c>
      <c r="L79" s="137">
        <f t="shared" si="12"/>
        <v>-0.23911871600769574</v>
      </c>
      <c r="M79" s="137">
        <f t="shared" si="13"/>
        <v>-0.37522928989062654</v>
      </c>
      <c r="N79" s="383">
        <f t="shared" si="7"/>
        <v>-709.55858718317484</v>
      </c>
    </row>
    <row r="80" spans="2:14" x14ac:dyDescent="0.2">
      <c r="B80" s="382">
        <v>1</v>
      </c>
      <c r="C80" s="382">
        <v>94</v>
      </c>
      <c r="D80" s="379" t="s">
        <v>649</v>
      </c>
      <c r="E80" s="380">
        <v>2413</v>
      </c>
      <c r="F80" s="380">
        <v>711</v>
      </c>
      <c r="G80" s="380">
        <v>3001</v>
      </c>
      <c r="H80" s="137">
        <f t="shared" si="8"/>
        <v>7.6146272855133619</v>
      </c>
      <c r="I80" s="381">
        <f t="shared" si="9"/>
        <v>0.80406531156281236</v>
      </c>
      <c r="J80" s="137">
        <f t="shared" si="10"/>
        <v>-3.2402250601642174E-2</v>
      </c>
      <c r="K80" s="137">
        <f t="shared" si="11"/>
        <v>9.3858199597896905E-3</v>
      </c>
      <c r="L80" s="137">
        <f t="shared" si="12"/>
        <v>0.32082245012637134</v>
      </c>
      <c r="M80" s="137">
        <f t="shared" si="13"/>
        <v>0.29780601948451885</v>
      </c>
      <c r="N80" s="383">
        <f t="shared" si="7"/>
        <v>893.71586447304105</v>
      </c>
    </row>
    <row r="81" spans="2:14" x14ac:dyDescent="0.2">
      <c r="B81" s="382">
        <v>1</v>
      </c>
      <c r="C81" s="382">
        <v>95</v>
      </c>
      <c r="D81" s="379" t="s">
        <v>650</v>
      </c>
      <c r="E81" s="380">
        <v>312</v>
      </c>
      <c r="F81" s="380">
        <v>237</v>
      </c>
      <c r="G81" s="380">
        <v>462</v>
      </c>
      <c r="H81" s="137">
        <f t="shared" si="8"/>
        <v>3.2658227848101267</v>
      </c>
      <c r="I81" s="381">
        <f t="shared" si="9"/>
        <v>0.67532467532467533</v>
      </c>
      <c r="J81" s="137">
        <f t="shared" si="10"/>
        <v>-0.10069490177375037</v>
      </c>
      <c r="K81" s="137">
        <f t="shared" si="11"/>
        <v>-0.10303402243899175</v>
      </c>
      <c r="L81" s="137">
        <f t="shared" si="12"/>
        <v>0.21284763003346382</v>
      </c>
      <c r="M81" s="137">
        <f t="shared" si="13"/>
        <v>9.1187058207216898E-3</v>
      </c>
      <c r="N81" s="383">
        <f t="shared" si="7"/>
        <v>4.2128420891734208</v>
      </c>
    </row>
    <row r="82" spans="2:14" x14ac:dyDescent="0.2">
      <c r="B82" s="382">
        <v>1</v>
      </c>
      <c r="C82" s="382">
        <v>96</v>
      </c>
      <c r="D82" s="379" t="s">
        <v>651</v>
      </c>
      <c r="E82" s="380">
        <v>10188</v>
      </c>
      <c r="F82" s="380">
        <v>1423</v>
      </c>
      <c r="G82" s="380">
        <v>19676</v>
      </c>
      <c r="H82" s="137">
        <f t="shared" si="8"/>
        <v>20.986647926914969</v>
      </c>
      <c r="I82" s="381">
        <f t="shared" si="9"/>
        <v>0.51778816832689567</v>
      </c>
      <c r="J82" s="137">
        <f t="shared" si="10"/>
        <v>0.41611289642273913</v>
      </c>
      <c r="K82" s="137">
        <f t="shared" si="11"/>
        <v>0.35506253474807892</v>
      </c>
      <c r="L82" s="137">
        <f t="shared" si="12"/>
        <v>8.0721702290756023E-2</v>
      </c>
      <c r="M82" s="137">
        <f t="shared" si="13"/>
        <v>0.85189713346157414</v>
      </c>
      <c r="N82" s="383">
        <f t="shared" si="7"/>
        <v>16761.927997989933</v>
      </c>
    </row>
    <row r="83" spans="2:14" x14ac:dyDescent="0.2">
      <c r="B83" s="382">
        <v>1</v>
      </c>
      <c r="C83" s="382">
        <v>97</v>
      </c>
      <c r="D83" s="379" t="s">
        <v>652</v>
      </c>
      <c r="E83" s="380">
        <v>6705</v>
      </c>
      <c r="F83" s="380">
        <v>1208</v>
      </c>
      <c r="G83" s="380">
        <v>8194</v>
      </c>
      <c r="H83" s="137">
        <f t="shared" si="8"/>
        <v>12.333609271523178</v>
      </c>
      <c r="I83" s="381">
        <f t="shared" si="9"/>
        <v>0.81828166951427872</v>
      </c>
      <c r="J83" s="137">
        <f t="shared" si="10"/>
        <v>0.10727625965308719</v>
      </c>
      <c r="K83" s="137">
        <f t="shared" si="11"/>
        <v>0.13137502666340789</v>
      </c>
      <c r="L83" s="137">
        <f t="shared" si="12"/>
        <v>0.33274571489373339</v>
      </c>
      <c r="M83" s="137">
        <f t="shared" si="13"/>
        <v>0.57139700121022852</v>
      </c>
      <c r="N83" s="383">
        <f t="shared" si="7"/>
        <v>4682.0270279166125</v>
      </c>
    </row>
    <row r="84" spans="2:14" x14ac:dyDescent="0.2">
      <c r="B84" s="382">
        <v>1</v>
      </c>
      <c r="C84" s="382">
        <v>98</v>
      </c>
      <c r="D84" s="379" t="s">
        <v>653</v>
      </c>
      <c r="E84" s="380">
        <v>136</v>
      </c>
      <c r="F84" s="380">
        <v>564</v>
      </c>
      <c r="G84" s="380">
        <v>870</v>
      </c>
      <c r="H84" s="137">
        <f t="shared" si="8"/>
        <v>1.7836879432624113</v>
      </c>
      <c r="I84" s="381">
        <f t="shared" si="9"/>
        <v>0.15632183908045977</v>
      </c>
      <c r="J84" s="137">
        <f t="shared" si="10"/>
        <v>-8.9720738056452157E-2</v>
      </c>
      <c r="K84" s="137">
        <f t="shared" si="11"/>
        <v>-0.1413483143952278</v>
      </c>
      <c r="L84" s="137">
        <f t="shared" si="12"/>
        <v>-0.22244024416594393</v>
      </c>
      <c r="M84" s="137">
        <f t="shared" si="13"/>
        <v>-0.4535092966176239</v>
      </c>
      <c r="N84" s="383">
        <f t="shared" si="7"/>
        <v>-394.55308805733279</v>
      </c>
    </row>
    <row r="85" spans="2:14" x14ac:dyDescent="0.2">
      <c r="B85" s="382">
        <v>1</v>
      </c>
      <c r="C85" s="382">
        <v>99</v>
      </c>
      <c r="D85" s="379" t="s">
        <v>654</v>
      </c>
      <c r="E85" s="380">
        <v>332</v>
      </c>
      <c r="F85" s="380">
        <v>395</v>
      </c>
      <c r="G85" s="380">
        <v>1391</v>
      </c>
      <c r="H85" s="137">
        <f t="shared" si="8"/>
        <v>4.3620253164556964</v>
      </c>
      <c r="I85" s="381">
        <f t="shared" si="9"/>
        <v>0.23867721063982747</v>
      </c>
      <c r="J85" s="137">
        <f t="shared" si="10"/>
        <v>-7.5707161348823826E-2</v>
      </c>
      <c r="K85" s="137">
        <f t="shared" si="11"/>
        <v>-7.4696368763179893E-2</v>
      </c>
      <c r="L85" s="137">
        <f t="shared" si="12"/>
        <v>-0.15336876302646285</v>
      </c>
      <c r="M85" s="137">
        <f t="shared" si="13"/>
        <v>-0.30377229313846654</v>
      </c>
      <c r="N85" s="383">
        <f t="shared" si="7"/>
        <v>-422.54725975560694</v>
      </c>
    </row>
    <row r="86" spans="2:14" x14ac:dyDescent="0.2">
      <c r="B86" s="382">
        <v>1</v>
      </c>
      <c r="C86" s="382">
        <v>100</v>
      </c>
      <c r="D86" s="379" t="s">
        <v>655</v>
      </c>
      <c r="E86" s="380">
        <v>559</v>
      </c>
      <c r="F86" s="380">
        <v>1277</v>
      </c>
      <c r="G86" s="380">
        <v>2357</v>
      </c>
      <c r="H86" s="137">
        <f t="shared" si="8"/>
        <v>2.2834768989819891</v>
      </c>
      <c r="I86" s="381">
        <f t="shared" si="9"/>
        <v>0.237165888841748</v>
      </c>
      <c r="J86" s="137">
        <f t="shared" si="10"/>
        <v>-4.9724214900514832E-2</v>
      </c>
      <c r="K86" s="137">
        <f t="shared" si="11"/>
        <v>-0.12842839683499696</v>
      </c>
      <c r="L86" s="137">
        <f t="shared" si="12"/>
        <v>-0.15463630918763197</v>
      </c>
      <c r="M86" s="137">
        <f t="shared" si="13"/>
        <v>-0.33278892092314372</v>
      </c>
      <c r="N86" s="383">
        <f t="shared" si="7"/>
        <v>-784.38348661584973</v>
      </c>
    </row>
    <row r="87" spans="2:14" x14ac:dyDescent="0.2">
      <c r="B87" s="382">
        <v>1</v>
      </c>
      <c r="C87" s="382">
        <v>101</v>
      </c>
      <c r="D87" s="379" t="s">
        <v>656</v>
      </c>
      <c r="E87" s="380">
        <v>876</v>
      </c>
      <c r="F87" s="380">
        <v>940</v>
      </c>
      <c r="G87" s="380">
        <v>3714</v>
      </c>
      <c r="H87" s="137">
        <f t="shared" si="8"/>
        <v>4.8829787234042552</v>
      </c>
      <c r="I87" s="381">
        <f t="shared" si="9"/>
        <v>0.23586429725363489</v>
      </c>
      <c r="J87" s="137">
        <f t="shared" si="10"/>
        <v>-1.3224361556461733E-2</v>
      </c>
      <c r="K87" s="137">
        <f t="shared" si="11"/>
        <v>-6.1229334341008294E-2</v>
      </c>
      <c r="L87" s="137">
        <f t="shared" si="12"/>
        <v>-0.15572795454272398</v>
      </c>
      <c r="M87" s="137">
        <f t="shared" si="13"/>
        <v>-0.23018165044019401</v>
      </c>
      <c r="N87" s="383">
        <f t="shared" si="7"/>
        <v>-854.89464973488055</v>
      </c>
    </row>
    <row r="88" spans="2:14" x14ac:dyDescent="0.2">
      <c r="B88" s="382">
        <v>1</v>
      </c>
      <c r="C88" s="382">
        <v>102</v>
      </c>
      <c r="D88" s="379" t="s">
        <v>657</v>
      </c>
      <c r="E88" s="380">
        <v>316</v>
      </c>
      <c r="F88" s="380">
        <v>921</v>
      </c>
      <c r="G88" s="380">
        <v>2123</v>
      </c>
      <c r="H88" s="137">
        <f t="shared" si="8"/>
        <v>2.6482084690553744</v>
      </c>
      <c r="I88" s="381">
        <f t="shared" si="9"/>
        <v>0.14884597268016958</v>
      </c>
      <c r="J88" s="137">
        <f t="shared" si="10"/>
        <v>-5.6018220561906452E-2</v>
      </c>
      <c r="K88" s="137">
        <f t="shared" si="11"/>
        <v>-0.11899981350390458</v>
      </c>
      <c r="L88" s="137">
        <f t="shared" si="12"/>
        <v>-0.22871025613106133</v>
      </c>
      <c r="M88" s="137">
        <f t="shared" si="13"/>
        <v>-0.4037282901968724</v>
      </c>
      <c r="N88" s="383">
        <f t="shared" si="7"/>
        <v>-857.11516008796013</v>
      </c>
    </row>
    <row r="89" spans="2:14" x14ac:dyDescent="0.2">
      <c r="B89" s="382">
        <v>1</v>
      </c>
      <c r="C89" s="382">
        <v>111</v>
      </c>
      <c r="D89" s="379" t="s">
        <v>658</v>
      </c>
      <c r="E89" s="380">
        <v>1722</v>
      </c>
      <c r="F89" s="380">
        <v>2164</v>
      </c>
      <c r="G89" s="380">
        <v>5142</v>
      </c>
      <c r="H89" s="137">
        <f t="shared" si="8"/>
        <v>3.1719038817005547</v>
      </c>
      <c r="I89" s="381">
        <f t="shared" si="9"/>
        <v>0.33488914819136523</v>
      </c>
      <c r="J89" s="137">
        <f t="shared" si="10"/>
        <v>2.5185211454081986E-2</v>
      </c>
      <c r="K89" s="137">
        <f t="shared" si="11"/>
        <v>-0.10546189618777423</v>
      </c>
      <c r="L89" s="137">
        <f t="shared" si="12"/>
        <v>-7.267577477136869E-2</v>
      </c>
      <c r="M89" s="137">
        <f t="shared" si="13"/>
        <v>-0.15295245950506092</v>
      </c>
      <c r="N89" s="383">
        <f t="shared" si="7"/>
        <v>-786.48154677502328</v>
      </c>
    </row>
    <row r="90" spans="2:14" x14ac:dyDescent="0.2">
      <c r="B90" s="382">
        <v>1</v>
      </c>
      <c r="C90" s="382">
        <v>112</v>
      </c>
      <c r="D90" s="379" t="s">
        <v>659</v>
      </c>
      <c r="E90" s="380">
        <v>3969</v>
      </c>
      <c r="F90" s="380">
        <v>1093</v>
      </c>
      <c r="G90" s="380">
        <v>7614</v>
      </c>
      <c r="H90" s="137">
        <f t="shared" si="8"/>
        <v>10.597438243366881</v>
      </c>
      <c r="I90" s="381">
        <f t="shared" si="9"/>
        <v>0.52127659574468088</v>
      </c>
      <c r="J90" s="137">
        <f t="shared" si="10"/>
        <v>9.1675732800065246E-2</v>
      </c>
      <c r="K90" s="137">
        <f t="shared" si="11"/>
        <v>8.6493709664425961E-2</v>
      </c>
      <c r="L90" s="137">
        <f t="shared" si="12"/>
        <v>8.3647447679692857E-2</v>
      </c>
      <c r="M90" s="137">
        <f t="shared" si="13"/>
        <v>0.26181689014418408</v>
      </c>
      <c r="N90" s="383">
        <f t="shared" si="7"/>
        <v>1993.4738015578175</v>
      </c>
    </row>
    <row r="91" spans="2:14" x14ac:dyDescent="0.2">
      <c r="B91" s="382">
        <v>1</v>
      </c>
      <c r="C91" s="382">
        <v>113</v>
      </c>
      <c r="D91" s="379" t="s">
        <v>660</v>
      </c>
      <c r="E91" s="380">
        <v>1911</v>
      </c>
      <c r="F91" s="380">
        <v>1007</v>
      </c>
      <c r="G91" s="380">
        <v>7877</v>
      </c>
      <c r="H91" s="137">
        <f t="shared" si="8"/>
        <v>9.7199602780536249</v>
      </c>
      <c r="I91" s="381">
        <f t="shared" si="9"/>
        <v>0.24260505268503238</v>
      </c>
      <c r="J91" s="137">
        <f t="shared" si="10"/>
        <v>9.8749764804107951E-2</v>
      </c>
      <c r="K91" s="137">
        <f t="shared" si="11"/>
        <v>6.381024928974878E-2</v>
      </c>
      <c r="L91" s="137">
        <f t="shared" si="12"/>
        <v>-0.15007448042403831</v>
      </c>
      <c r="M91" s="137">
        <f t="shared" si="13"/>
        <v>1.2485533669818416E-2</v>
      </c>
      <c r="N91" s="383">
        <f t="shared" si="7"/>
        <v>98.348548717159659</v>
      </c>
    </row>
    <row r="92" spans="2:14" x14ac:dyDescent="0.2">
      <c r="B92" s="382">
        <v>1</v>
      </c>
      <c r="C92" s="382">
        <v>114</v>
      </c>
      <c r="D92" s="379" t="s">
        <v>661</v>
      </c>
      <c r="E92" s="380">
        <v>671</v>
      </c>
      <c r="F92" s="380">
        <v>2971</v>
      </c>
      <c r="G92" s="380">
        <v>2625</v>
      </c>
      <c r="H92" s="137">
        <f t="shared" si="8"/>
        <v>1.1093907775159879</v>
      </c>
      <c r="I92" s="381">
        <f t="shared" si="9"/>
        <v>0.25561904761904763</v>
      </c>
      <c r="J92" s="137">
        <f t="shared" si="10"/>
        <v>-4.2515695596015028E-2</v>
      </c>
      <c r="K92" s="137">
        <f t="shared" si="11"/>
        <v>-0.15877939944191125</v>
      </c>
      <c r="L92" s="137">
        <f t="shared" si="12"/>
        <v>-0.13915963797218747</v>
      </c>
      <c r="M92" s="137">
        <f t="shared" si="13"/>
        <v>-0.34045473301011375</v>
      </c>
      <c r="N92" s="383">
        <f t="shared" si="7"/>
        <v>-893.69367415154863</v>
      </c>
    </row>
    <row r="93" spans="2:14" x14ac:dyDescent="0.2">
      <c r="B93" s="382">
        <v>1</v>
      </c>
      <c r="C93" s="382">
        <v>115</v>
      </c>
      <c r="D93" s="379" t="s">
        <v>662</v>
      </c>
      <c r="E93" s="380">
        <v>2625</v>
      </c>
      <c r="F93" s="380">
        <v>1817</v>
      </c>
      <c r="G93" s="380">
        <v>10569</v>
      </c>
      <c r="H93" s="137">
        <f t="shared" si="8"/>
        <v>7.2614199229499174</v>
      </c>
      <c r="I93" s="381">
        <f t="shared" si="9"/>
        <v>0.24836786829406757</v>
      </c>
      <c r="J93" s="137">
        <f t="shared" si="10"/>
        <v>0.17115772737020296</v>
      </c>
      <c r="K93" s="137">
        <f t="shared" si="11"/>
        <v>2.5514599478375247E-4</v>
      </c>
      <c r="L93" s="137">
        <f t="shared" si="12"/>
        <v>-0.14524120480263164</v>
      </c>
      <c r="M93" s="137">
        <f t="shared" si="13"/>
        <v>2.617166856235506E-2</v>
      </c>
      <c r="N93" s="383">
        <f t="shared" si="7"/>
        <v>276.60836503553065</v>
      </c>
    </row>
    <row r="94" spans="2:14" x14ac:dyDescent="0.2">
      <c r="B94" s="382">
        <v>1</v>
      </c>
      <c r="C94" s="382">
        <v>116</v>
      </c>
      <c r="D94" s="379" t="s">
        <v>663</v>
      </c>
      <c r="E94" s="380">
        <v>1837</v>
      </c>
      <c r="F94" s="380">
        <v>852</v>
      </c>
      <c r="G94" s="380">
        <v>3843</v>
      </c>
      <c r="H94" s="137">
        <f t="shared" si="8"/>
        <v>6.666666666666667</v>
      </c>
      <c r="I94" s="381">
        <f t="shared" si="9"/>
        <v>0.47801196981524852</v>
      </c>
      <c r="J94" s="137">
        <f t="shared" si="10"/>
        <v>-9.7545892046689182E-3</v>
      </c>
      <c r="K94" s="137">
        <f t="shared" si="11"/>
        <v>-1.5119669618728645E-2</v>
      </c>
      <c r="L94" s="137">
        <f t="shared" si="12"/>
        <v>4.7361389620477229E-2</v>
      </c>
      <c r="M94" s="137">
        <f t="shared" si="13"/>
        <v>2.2487130797079667E-2</v>
      </c>
      <c r="N94" s="383">
        <f t="shared" si="7"/>
        <v>86.418043653177165</v>
      </c>
    </row>
    <row r="95" spans="2:14" x14ac:dyDescent="0.2">
      <c r="B95" s="382">
        <v>1</v>
      </c>
      <c r="C95" s="382">
        <v>117</v>
      </c>
      <c r="D95" s="379" t="s">
        <v>664</v>
      </c>
      <c r="E95" s="380">
        <v>7501</v>
      </c>
      <c r="F95" s="380">
        <v>2185</v>
      </c>
      <c r="G95" s="380">
        <v>11832</v>
      </c>
      <c r="H95" s="137">
        <f t="shared" si="8"/>
        <v>8.848054919908467</v>
      </c>
      <c r="I95" s="381">
        <f t="shared" si="9"/>
        <v>0.63395875591615958</v>
      </c>
      <c r="J95" s="137">
        <f t="shared" si="10"/>
        <v>0.20512921946566287</v>
      </c>
      <c r="K95" s="137">
        <f t="shared" si="11"/>
        <v>4.1270844969899217E-2</v>
      </c>
      <c r="L95" s="137">
        <f t="shared" si="12"/>
        <v>0.17815401784833865</v>
      </c>
      <c r="M95" s="137">
        <f t="shared" si="13"/>
        <v>0.42455408228390074</v>
      </c>
      <c r="N95" s="383">
        <f t="shared" si="7"/>
        <v>5023.3239015831132</v>
      </c>
    </row>
    <row r="96" spans="2:14" x14ac:dyDescent="0.2">
      <c r="B96" s="382">
        <v>1</v>
      </c>
      <c r="C96" s="382">
        <v>118</v>
      </c>
      <c r="D96" s="379" t="s">
        <v>665</v>
      </c>
      <c r="E96" s="380">
        <v>5196</v>
      </c>
      <c r="F96" s="380">
        <v>989</v>
      </c>
      <c r="G96" s="380">
        <v>12862</v>
      </c>
      <c r="H96" s="137">
        <f t="shared" si="8"/>
        <v>18.258847320525785</v>
      </c>
      <c r="I96" s="381">
        <f t="shared" si="9"/>
        <v>0.40398071839527289</v>
      </c>
      <c r="J96" s="137">
        <f t="shared" si="10"/>
        <v>0.23283360335982253</v>
      </c>
      <c r="K96" s="137">
        <f t="shared" si="11"/>
        <v>0.28454685297485055</v>
      </c>
      <c r="L96" s="137">
        <f t="shared" si="12"/>
        <v>-1.4728648823474026E-2</v>
      </c>
      <c r="M96" s="137">
        <f t="shared" si="13"/>
        <v>0.50265180751119909</v>
      </c>
      <c r="N96" s="383">
        <f t="shared" si="7"/>
        <v>6465.1075482090428</v>
      </c>
    </row>
    <row r="97" spans="2:14" x14ac:dyDescent="0.2">
      <c r="B97" s="382">
        <v>1</v>
      </c>
      <c r="C97" s="382">
        <v>119</v>
      </c>
      <c r="D97" s="379" t="s">
        <v>666</v>
      </c>
      <c r="E97" s="380">
        <v>582</v>
      </c>
      <c r="F97" s="380">
        <v>305</v>
      </c>
      <c r="G97" s="380">
        <v>1469</v>
      </c>
      <c r="H97" s="137">
        <f t="shared" si="8"/>
        <v>6.7245901639344261</v>
      </c>
      <c r="I97" s="381">
        <f t="shared" si="9"/>
        <v>0.39618788291354662</v>
      </c>
      <c r="J97" s="137">
        <f t="shared" si="10"/>
        <v>-7.3609159461693288E-2</v>
      </c>
      <c r="K97" s="137">
        <f t="shared" si="11"/>
        <v>-1.3622303978821233E-2</v>
      </c>
      <c r="L97" s="137">
        <f t="shared" si="12"/>
        <v>-2.1264502876553203E-2</v>
      </c>
      <c r="M97" s="137">
        <f t="shared" si="13"/>
        <v>-0.10849596631706773</v>
      </c>
      <c r="N97" s="383">
        <f t="shared" si="7"/>
        <v>-159.38057451977249</v>
      </c>
    </row>
    <row r="98" spans="2:14" x14ac:dyDescent="0.2">
      <c r="B98" s="382">
        <v>1</v>
      </c>
      <c r="C98" s="382">
        <v>120</v>
      </c>
      <c r="D98" s="379" t="s">
        <v>667</v>
      </c>
      <c r="E98" s="380">
        <v>3491</v>
      </c>
      <c r="F98" s="380">
        <v>2502</v>
      </c>
      <c r="G98" s="380">
        <v>10562</v>
      </c>
      <c r="H98" s="137">
        <f t="shared" si="8"/>
        <v>5.6167066346922461</v>
      </c>
      <c r="I98" s="381">
        <f t="shared" si="9"/>
        <v>0.33052452187085779</v>
      </c>
      <c r="J98" s="137">
        <f t="shared" si="10"/>
        <v>0.17096944514956305</v>
      </c>
      <c r="K98" s="137">
        <f t="shared" si="11"/>
        <v>-4.2261920161491953E-2</v>
      </c>
      <c r="L98" s="137">
        <f t="shared" si="12"/>
        <v>-7.6336388509969696E-2</v>
      </c>
      <c r="M98" s="137">
        <f t="shared" si="13"/>
        <v>5.237113647810139E-2</v>
      </c>
      <c r="N98" s="383">
        <f t="shared" si="7"/>
        <v>553.14394348170686</v>
      </c>
    </row>
    <row r="99" spans="2:14" x14ac:dyDescent="0.2">
      <c r="B99" s="382">
        <v>1</v>
      </c>
      <c r="C99" s="382">
        <v>121</v>
      </c>
      <c r="D99" s="379" t="s">
        <v>668</v>
      </c>
      <c r="E99" s="380">
        <v>14931</v>
      </c>
      <c r="F99" s="380">
        <v>1457</v>
      </c>
      <c r="G99" s="380">
        <v>26462</v>
      </c>
      <c r="H99" s="137">
        <f t="shared" si="8"/>
        <v>28.409746053534661</v>
      </c>
      <c r="I99" s="381">
        <f t="shared" si="9"/>
        <v>0.5642430655279268</v>
      </c>
      <c r="J99" s="137">
        <f t="shared" si="10"/>
        <v>0.59863906060309613</v>
      </c>
      <c r="K99" s="137">
        <f t="shared" si="11"/>
        <v>0.54695516210585737</v>
      </c>
      <c r="L99" s="137">
        <f t="shared" si="12"/>
        <v>0.11968344206682499</v>
      </c>
      <c r="M99" s="137">
        <f t="shared" si="13"/>
        <v>1.2652776647757784</v>
      </c>
      <c r="N99" s="383">
        <f t="shared" si="7"/>
        <v>33481.777565296645</v>
      </c>
    </row>
    <row r="100" spans="2:14" x14ac:dyDescent="0.2">
      <c r="B100" s="382">
        <v>1</v>
      </c>
      <c r="C100" s="382">
        <v>131</v>
      </c>
      <c r="D100" s="379" t="s">
        <v>669</v>
      </c>
      <c r="E100" s="380">
        <v>7779</v>
      </c>
      <c r="F100" s="380">
        <v>764</v>
      </c>
      <c r="G100" s="380">
        <v>19707</v>
      </c>
      <c r="H100" s="137">
        <f t="shared" si="8"/>
        <v>35.976439790575917</v>
      </c>
      <c r="I100" s="381">
        <f t="shared" si="9"/>
        <v>0.39473283604810472</v>
      </c>
      <c r="J100" s="137">
        <f t="shared" si="10"/>
        <v>0.41694671768557307</v>
      </c>
      <c r="K100" s="137">
        <f t="shared" si="11"/>
        <v>0.74255984317636037</v>
      </c>
      <c r="L100" s="137">
        <f t="shared" si="12"/>
        <v>-2.2484851230527684E-2</v>
      </c>
      <c r="M100" s="137">
        <f t="shared" si="13"/>
        <v>1.1370217096314057</v>
      </c>
      <c r="N100" s="383">
        <f t="shared" si="7"/>
        <v>22407.286831706111</v>
      </c>
    </row>
    <row r="101" spans="2:14" x14ac:dyDescent="0.2">
      <c r="B101" s="382">
        <v>1</v>
      </c>
      <c r="C101" s="382">
        <v>135</v>
      </c>
      <c r="D101" s="379" t="s">
        <v>670</v>
      </c>
      <c r="E101" s="380">
        <v>4294</v>
      </c>
      <c r="F101" s="380">
        <v>260</v>
      </c>
      <c r="G101" s="380">
        <v>9438</v>
      </c>
      <c r="H101" s="137">
        <f t="shared" si="8"/>
        <v>52.815384615384616</v>
      </c>
      <c r="I101" s="381">
        <f t="shared" si="9"/>
        <v>0.45496927315109131</v>
      </c>
      <c r="J101" s="137">
        <f t="shared" si="10"/>
        <v>0.14073670000681016</v>
      </c>
      <c r="K101" s="137">
        <f t="shared" si="11"/>
        <v>1.1778591359039714</v>
      </c>
      <c r="L101" s="137">
        <f t="shared" si="12"/>
        <v>2.8035471251038713E-2</v>
      </c>
      <c r="M101" s="137">
        <f t="shared" si="13"/>
        <v>1.3466313071618203</v>
      </c>
      <c r="N101" s="383">
        <f t="shared" si="7"/>
        <v>12709.506276993261</v>
      </c>
    </row>
    <row r="102" spans="2:14" x14ac:dyDescent="0.2">
      <c r="B102" s="382">
        <v>1</v>
      </c>
      <c r="C102" s="382">
        <v>136</v>
      </c>
      <c r="D102" s="379" t="s">
        <v>671</v>
      </c>
      <c r="E102" s="380">
        <v>1558</v>
      </c>
      <c r="F102" s="380">
        <v>850</v>
      </c>
      <c r="G102" s="380">
        <v>8157</v>
      </c>
      <c r="H102" s="137">
        <f t="shared" si="8"/>
        <v>11.429411764705883</v>
      </c>
      <c r="I102" s="381">
        <f t="shared" si="9"/>
        <v>0.19100159372318254</v>
      </c>
      <c r="J102" s="137">
        <f t="shared" si="10"/>
        <v>0.10628105362970476</v>
      </c>
      <c r="K102" s="137">
        <f t="shared" si="11"/>
        <v>0.10800084619672243</v>
      </c>
      <c r="L102" s="137">
        <f t="shared" si="12"/>
        <v>-0.19335432088770466</v>
      </c>
      <c r="M102" s="137">
        <f t="shared" si="13"/>
        <v>2.0927578938722546E-2</v>
      </c>
      <c r="N102" s="383">
        <f t="shared" si="7"/>
        <v>170.7062614031598</v>
      </c>
    </row>
    <row r="103" spans="2:14" x14ac:dyDescent="0.2">
      <c r="B103" s="382">
        <v>1</v>
      </c>
      <c r="C103" s="382">
        <v>137</v>
      </c>
      <c r="D103" s="379" t="s">
        <v>672</v>
      </c>
      <c r="E103" s="380">
        <v>1076</v>
      </c>
      <c r="F103" s="380">
        <v>268</v>
      </c>
      <c r="G103" s="380">
        <v>5393</v>
      </c>
      <c r="H103" s="137">
        <f t="shared" si="8"/>
        <v>24.138059701492537</v>
      </c>
      <c r="I103" s="381">
        <f t="shared" si="9"/>
        <v>0.19951789356573335</v>
      </c>
      <c r="J103" s="137">
        <f t="shared" si="10"/>
        <v>3.1936473937027698E-2</v>
      </c>
      <c r="K103" s="137">
        <f t="shared" si="11"/>
        <v>0.43652888141286561</v>
      </c>
      <c r="L103" s="137">
        <f t="shared" si="12"/>
        <v>-0.1862116970027663</v>
      </c>
      <c r="M103" s="137">
        <f t="shared" si="13"/>
        <v>0.28225365834712701</v>
      </c>
      <c r="N103" s="383">
        <f t="shared" si="7"/>
        <v>1522.1939794660559</v>
      </c>
    </row>
    <row r="104" spans="2:14" x14ac:dyDescent="0.2">
      <c r="B104" s="382">
        <v>1</v>
      </c>
      <c r="C104" s="382">
        <v>138</v>
      </c>
      <c r="D104" s="379" t="s">
        <v>673</v>
      </c>
      <c r="E104" s="380">
        <v>4377</v>
      </c>
      <c r="F104" s="380">
        <v>748</v>
      </c>
      <c r="G104" s="380">
        <v>14209</v>
      </c>
      <c r="H104" s="137">
        <f t="shared" si="8"/>
        <v>24.847593582887701</v>
      </c>
      <c r="I104" s="381">
        <f t="shared" si="9"/>
        <v>0.30804419733971428</v>
      </c>
      <c r="J104" s="137">
        <f t="shared" si="10"/>
        <v>0.26906448210296147</v>
      </c>
      <c r="K104" s="137">
        <f t="shared" si="11"/>
        <v>0.45487086186062803</v>
      </c>
      <c r="L104" s="137">
        <f t="shared" si="12"/>
        <v>-9.5190645159676623E-2</v>
      </c>
      <c r="M104" s="137">
        <f t="shared" si="13"/>
        <v>0.62874469880391293</v>
      </c>
      <c r="N104" s="383">
        <f t="shared" si="7"/>
        <v>8933.8334253047997</v>
      </c>
    </row>
    <row r="105" spans="2:14" x14ac:dyDescent="0.2">
      <c r="B105" s="382">
        <v>1</v>
      </c>
      <c r="C105" s="382">
        <v>139</v>
      </c>
      <c r="D105" s="379" t="s">
        <v>674</v>
      </c>
      <c r="E105" s="380">
        <v>2923</v>
      </c>
      <c r="F105" s="380">
        <v>290</v>
      </c>
      <c r="G105" s="380">
        <v>6275</v>
      </c>
      <c r="H105" s="137">
        <f t="shared" si="8"/>
        <v>31.717241379310344</v>
      </c>
      <c r="I105" s="381">
        <f t="shared" si="9"/>
        <v>0.46581673306772908</v>
      </c>
      <c r="J105" s="137">
        <f t="shared" si="10"/>
        <v>5.5660033737657641E-2</v>
      </c>
      <c r="K105" s="137">
        <f t="shared" si="11"/>
        <v>0.63245638507375146</v>
      </c>
      <c r="L105" s="137">
        <f t="shared" si="12"/>
        <v>3.7133239967960953E-2</v>
      </c>
      <c r="M105" s="137">
        <f t="shared" si="13"/>
        <v>0.72524965877936998</v>
      </c>
      <c r="N105" s="383">
        <f t="shared" si="7"/>
        <v>4550.9416088405469</v>
      </c>
    </row>
    <row r="106" spans="2:14" x14ac:dyDescent="0.2">
      <c r="B106" s="382">
        <v>1</v>
      </c>
      <c r="C106" s="382">
        <v>141</v>
      </c>
      <c r="D106" s="379" t="s">
        <v>675</v>
      </c>
      <c r="E106" s="380">
        <v>6957</v>
      </c>
      <c r="F106" s="380">
        <v>537</v>
      </c>
      <c r="G106" s="380">
        <v>18561</v>
      </c>
      <c r="H106" s="137">
        <f t="shared" si="8"/>
        <v>47.519553072625698</v>
      </c>
      <c r="I106" s="381">
        <f t="shared" si="9"/>
        <v>0.37481816712461613</v>
      </c>
      <c r="J106" s="137">
        <f t="shared" si="10"/>
        <v>0.38612222842080896</v>
      </c>
      <c r="K106" s="137">
        <f t="shared" si="11"/>
        <v>1.040957937583564</v>
      </c>
      <c r="L106" s="137">
        <f t="shared" si="12"/>
        <v>-3.9187291555943096E-2</v>
      </c>
      <c r="M106" s="137">
        <f t="shared" si="13"/>
        <v>1.38789287444843</v>
      </c>
      <c r="N106" s="383">
        <f t="shared" si="7"/>
        <v>25760.679642637311</v>
      </c>
    </row>
    <row r="107" spans="2:14" x14ac:dyDescent="0.2">
      <c r="B107" s="382">
        <v>1</v>
      </c>
      <c r="C107" s="382">
        <v>151</v>
      </c>
      <c r="D107" s="379" t="s">
        <v>676</v>
      </c>
      <c r="E107" s="380">
        <v>1989</v>
      </c>
      <c r="F107" s="380">
        <v>296</v>
      </c>
      <c r="G107" s="380">
        <v>5542</v>
      </c>
      <c r="H107" s="137">
        <f t="shared" si="8"/>
        <v>25.442567567567568</v>
      </c>
      <c r="I107" s="381">
        <f t="shared" si="9"/>
        <v>0.35889570552147237</v>
      </c>
      <c r="J107" s="137">
        <f t="shared" si="10"/>
        <v>3.5944195490648853E-2</v>
      </c>
      <c r="K107" s="137">
        <f t="shared" si="11"/>
        <v>0.47025138346795015</v>
      </c>
      <c r="L107" s="137">
        <f t="shared" si="12"/>
        <v>-5.2541466098436046E-2</v>
      </c>
      <c r="M107" s="137">
        <f t="shared" si="13"/>
        <v>0.45365411286016299</v>
      </c>
      <c r="N107" s="383">
        <f t="shared" si="7"/>
        <v>2514.1510934710232</v>
      </c>
    </row>
    <row r="108" spans="2:14" x14ac:dyDescent="0.2">
      <c r="B108" s="382">
        <v>1</v>
      </c>
      <c r="C108" s="382">
        <v>152</v>
      </c>
      <c r="D108" s="379" t="s">
        <v>677</v>
      </c>
      <c r="E108" s="380">
        <v>1548</v>
      </c>
      <c r="F108" s="380">
        <v>893</v>
      </c>
      <c r="G108" s="380">
        <v>6751</v>
      </c>
      <c r="H108" s="137">
        <f t="shared" si="8"/>
        <v>9.2933930571108618</v>
      </c>
      <c r="I108" s="381">
        <f t="shared" si="9"/>
        <v>0.22929936305732485</v>
      </c>
      <c r="J108" s="137">
        <f t="shared" si="10"/>
        <v>6.846322474117221E-2</v>
      </c>
      <c r="K108" s="137">
        <f t="shared" si="11"/>
        <v>5.2783168228018602E-2</v>
      </c>
      <c r="L108" s="137">
        <f t="shared" si="12"/>
        <v>-0.16123396732533266</v>
      </c>
      <c r="M108" s="137">
        <f t="shared" si="13"/>
        <v>-3.9987574356141836E-2</v>
      </c>
      <c r="N108" s="383">
        <f t="shared" si="7"/>
        <v>-269.95611447831351</v>
      </c>
    </row>
    <row r="109" spans="2:14" x14ac:dyDescent="0.2">
      <c r="B109" s="382">
        <v>1</v>
      </c>
      <c r="C109" s="382">
        <v>153</v>
      </c>
      <c r="D109" s="379" t="s">
        <v>678</v>
      </c>
      <c r="E109" s="380">
        <v>2846</v>
      </c>
      <c r="F109" s="380">
        <v>1139</v>
      </c>
      <c r="G109" s="380">
        <v>8999</v>
      </c>
      <c r="H109" s="137">
        <f t="shared" si="8"/>
        <v>10.399473222124671</v>
      </c>
      <c r="I109" s="381">
        <f t="shared" si="9"/>
        <v>0.31625736192910325</v>
      </c>
      <c r="J109" s="137">
        <f t="shared" si="10"/>
        <v>0.12892871502667802</v>
      </c>
      <c r="K109" s="137">
        <f t="shared" si="11"/>
        <v>8.1376166099310115E-2</v>
      </c>
      <c r="L109" s="137">
        <f t="shared" si="12"/>
        <v>-8.830226092571701E-2</v>
      </c>
      <c r="M109" s="137">
        <f t="shared" si="13"/>
        <v>0.12200262020027113</v>
      </c>
      <c r="N109" s="383">
        <f t="shared" si="7"/>
        <v>1097.9015791822399</v>
      </c>
    </row>
    <row r="110" spans="2:14" x14ac:dyDescent="0.2">
      <c r="B110" s="382">
        <v>1</v>
      </c>
      <c r="C110" s="382">
        <v>154</v>
      </c>
      <c r="D110" s="379" t="s">
        <v>679</v>
      </c>
      <c r="E110" s="380">
        <v>6476</v>
      </c>
      <c r="F110" s="380">
        <v>1222</v>
      </c>
      <c r="G110" s="380">
        <v>15162</v>
      </c>
      <c r="H110" s="137">
        <f t="shared" si="8"/>
        <v>17.707037643207855</v>
      </c>
      <c r="I110" s="381">
        <f t="shared" si="9"/>
        <v>0.42712043266059885</v>
      </c>
      <c r="J110" s="137">
        <f t="shared" si="10"/>
        <v>0.29469776157008198</v>
      </c>
      <c r="K110" s="137">
        <f t="shared" si="11"/>
        <v>0.27028216093174479</v>
      </c>
      <c r="L110" s="137">
        <f t="shared" si="12"/>
        <v>4.6786382445987342E-3</v>
      </c>
      <c r="M110" s="137">
        <f t="shared" si="13"/>
        <v>0.56965856074642551</v>
      </c>
      <c r="N110" s="383">
        <f t="shared" si="7"/>
        <v>8637.1630980373029</v>
      </c>
    </row>
    <row r="111" spans="2:14" x14ac:dyDescent="0.2">
      <c r="B111" s="382">
        <v>1</v>
      </c>
      <c r="C111" s="382">
        <v>155</v>
      </c>
      <c r="D111" s="379" t="s">
        <v>680</v>
      </c>
      <c r="E111" s="380">
        <v>5360</v>
      </c>
      <c r="F111" s="380">
        <v>475</v>
      </c>
      <c r="G111" s="380">
        <v>11666</v>
      </c>
      <c r="H111" s="137">
        <f t="shared" si="8"/>
        <v>35.844210526315791</v>
      </c>
      <c r="I111" s="381">
        <f t="shared" si="9"/>
        <v>0.45945482599005655</v>
      </c>
      <c r="J111" s="137">
        <f t="shared" si="10"/>
        <v>0.20066424109048761</v>
      </c>
      <c r="K111" s="137">
        <f t="shared" si="11"/>
        <v>0.73914161799603184</v>
      </c>
      <c r="L111" s="137">
        <f t="shared" si="12"/>
        <v>3.1797506106207692E-2</v>
      </c>
      <c r="M111" s="137">
        <f t="shared" si="13"/>
        <v>0.97160336519272716</v>
      </c>
      <c r="N111" s="383">
        <f t="shared" si="7"/>
        <v>11334.724858338355</v>
      </c>
    </row>
    <row r="112" spans="2:14" x14ac:dyDescent="0.2">
      <c r="B112" s="382">
        <v>1</v>
      </c>
      <c r="C112" s="382">
        <v>156</v>
      </c>
      <c r="D112" s="379" t="s">
        <v>681</v>
      </c>
      <c r="E112" s="380">
        <v>6129</v>
      </c>
      <c r="F112" s="380">
        <v>1171</v>
      </c>
      <c r="G112" s="380">
        <v>14751</v>
      </c>
      <c r="H112" s="137">
        <f t="shared" si="8"/>
        <v>17.830913748932538</v>
      </c>
      <c r="I112" s="381">
        <f t="shared" si="9"/>
        <v>0.41549725442342894</v>
      </c>
      <c r="J112" s="137">
        <f t="shared" si="10"/>
        <v>0.28364290547250959</v>
      </c>
      <c r="K112" s="137">
        <f t="shared" si="11"/>
        <v>0.27348445072892741</v>
      </c>
      <c r="L112" s="137">
        <f t="shared" si="12"/>
        <v>-5.0697257198667823E-3</v>
      </c>
      <c r="M112" s="137">
        <f t="shared" si="13"/>
        <v>0.55205763048157019</v>
      </c>
      <c r="N112" s="383">
        <f t="shared" si="7"/>
        <v>8143.4021072336418</v>
      </c>
    </row>
    <row r="113" spans="2:14" x14ac:dyDescent="0.2">
      <c r="B113" s="382">
        <v>1</v>
      </c>
      <c r="C113" s="382">
        <v>157</v>
      </c>
      <c r="D113" s="379" t="s">
        <v>682</v>
      </c>
      <c r="E113" s="380">
        <v>2167</v>
      </c>
      <c r="F113" s="380">
        <v>607</v>
      </c>
      <c r="G113" s="380">
        <v>5075</v>
      </c>
      <c r="H113" s="137">
        <f t="shared" si="8"/>
        <v>11.930807248764415</v>
      </c>
      <c r="I113" s="381">
        <f t="shared" si="9"/>
        <v>0.42699507389162561</v>
      </c>
      <c r="J113" s="137">
        <f t="shared" si="10"/>
        <v>2.3383081627957037E-2</v>
      </c>
      <c r="K113" s="137">
        <f t="shared" si="11"/>
        <v>0.12096229371366782</v>
      </c>
      <c r="L113" s="137">
        <f t="shared" si="12"/>
        <v>4.5734997978544092E-3</v>
      </c>
      <c r="M113" s="137">
        <f t="shared" si="13"/>
        <v>0.14891887513947927</v>
      </c>
      <c r="N113" s="383">
        <f t="shared" si="7"/>
        <v>755.76329133285731</v>
      </c>
    </row>
    <row r="114" spans="2:14" x14ac:dyDescent="0.2">
      <c r="B114" s="382">
        <v>1</v>
      </c>
      <c r="C114" s="382">
        <v>158</v>
      </c>
      <c r="D114" s="379" t="s">
        <v>683</v>
      </c>
      <c r="E114" s="380">
        <v>6674</v>
      </c>
      <c r="F114" s="380">
        <v>851</v>
      </c>
      <c r="G114" s="380">
        <v>15067</v>
      </c>
      <c r="H114" s="137">
        <f t="shared" si="8"/>
        <v>25.547591069330199</v>
      </c>
      <c r="I114" s="381">
        <f t="shared" si="9"/>
        <v>0.44295480188491404</v>
      </c>
      <c r="J114" s="137">
        <f t="shared" si="10"/>
        <v>0.29214250286139737</v>
      </c>
      <c r="K114" s="137">
        <f t="shared" si="11"/>
        <v>0.47296631938066225</v>
      </c>
      <c r="L114" s="137">
        <f t="shared" si="12"/>
        <v>1.7958929675795137E-2</v>
      </c>
      <c r="M114" s="137">
        <f t="shared" si="13"/>
        <v>0.78306775191785483</v>
      </c>
      <c r="N114" s="383">
        <f t="shared" si="7"/>
        <v>11798.481818146318</v>
      </c>
    </row>
    <row r="115" spans="2:14" x14ac:dyDescent="0.2">
      <c r="B115" s="382">
        <v>1</v>
      </c>
      <c r="C115" s="382">
        <v>159</v>
      </c>
      <c r="D115" s="379" t="s">
        <v>684</v>
      </c>
      <c r="E115" s="380">
        <v>1654</v>
      </c>
      <c r="F115" s="380">
        <v>348</v>
      </c>
      <c r="G115" s="380">
        <v>6361</v>
      </c>
      <c r="H115" s="137">
        <f t="shared" si="8"/>
        <v>23.0316091954023</v>
      </c>
      <c r="I115" s="381">
        <f t="shared" si="9"/>
        <v>0.26002200911806322</v>
      </c>
      <c r="J115" s="137">
        <f t="shared" si="10"/>
        <v>5.7973215305519521E-2</v>
      </c>
      <c r="K115" s="137">
        <f t="shared" si="11"/>
        <v>0.40792630994831669</v>
      </c>
      <c r="L115" s="137">
        <f t="shared" si="12"/>
        <v>-0.13546687250493578</v>
      </c>
      <c r="M115" s="137">
        <f t="shared" si="13"/>
        <v>0.33043265274890044</v>
      </c>
      <c r="N115" s="383">
        <f t="shared" si="7"/>
        <v>2101.8821041357555</v>
      </c>
    </row>
    <row r="116" spans="2:14" x14ac:dyDescent="0.2">
      <c r="B116" s="382">
        <v>1</v>
      </c>
      <c r="C116" s="382">
        <v>160</v>
      </c>
      <c r="D116" s="379" t="s">
        <v>685</v>
      </c>
      <c r="E116" s="380">
        <v>1924</v>
      </c>
      <c r="F116" s="380">
        <v>546</v>
      </c>
      <c r="G116" s="380">
        <v>5766</v>
      </c>
      <c r="H116" s="137">
        <f t="shared" si="8"/>
        <v>14.084249084249084</v>
      </c>
      <c r="I116" s="381">
        <f t="shared" si="9"/>
        <v>0.33368019424210893</v>
      </c>
      <c r="J116" s="137">
        <f t="shared" si="10"/>
        <v>4.1969226551126303E-2</v>
      </c>
      <c r="K116" s="137">
        <f t="shared" si="11"/>
        <v>0.1766303725433741</v>
      </c>
      <c r="L116" s="137">
        <f t="shared" si="12"/>
        <v>-7.3689724903866868E-2</v>
      </c>
      <c r="M116" s="137">
        <f t="shared" si="13"/>
        <v>0.14490987419063356</v>
      </c>
      <c r="N116" s="383">
        <f t="shared" si="7"/>
        <v>835.55033458319315</v>
      </c>
    </row>
    <row r="117" spans="2:14" x14ac:dyDescent="0.2">
      <c r="B117" s="382">
        <v>1</v>
      </c>
      <c r="C117" s="382">
        <v>161</v>
      </c>
      <c r="D117" s="379" t="s">
        <v>686</v>
      </c>
      <c r="E117" s="380">
        <v>6765</v>
      </c>
      <c r="F117" s="380">
        <v>785</v>
      </c>
      <c r="G117" s="380">
        <v>13570</v>
      </c>
      <c r="H117" s="137">
        <f t="shared" si="8"/>
        <v>25.904458598726116</v>
      </c>
      <c r="I117" s="381">
        <f t="shared" si="9"/>
        <v>0.49852616064848931</v>
      </c>
      <c r="J117" s="137">
        <f t="shared" si="10"/>
        <v>0.25187700510454586</v>
      </c>
      <c r="K117" s="137">
        <f t="shared" si="11"/>
        <v>0.4821916113903269</v>
      </c>
      <c r="L117" s="137">
        <f t="shared" si="12"/>
        <v>6.4566649197364337E-2</v>
      </c>
      <c r="M117" s="137">
        <f t="shared" si="13"/>
        <v>0.79863526569223708</v>
      </c>
      <c r="N117" s="383">
        <f t="shared" si="7"/>
        <v>10837.480555443657</v>
      </c>
    </row>
    <row r="118" spans="2:14" x14ac:dyDescent="0.2">
      <c r="B118" s="382">
        <v>1</v>
      </c>
      <c r="C118" s="382">
        <v>172</v>
      </c>
      <c r="D118" s="379" t="s">
        <v>687</v>
      </c>
      <c r="E118" s="380">
        <v>4833</v>
      </c>
      <c r="F118" s="380">
        <v>941</v>
      </c>
      <c r="G118" s="380">
        <v>6860</v>
      </c>
      <c r="H118" s="137">
        <f t="shared" si="8"/>
        <v>12.42614240170032</v>
      </c>
      <c r="I118" s="381">
        <f t="shared" si="9"/>
        <v>0.70451895043731783</v>
      </c>
      <c r="J118" s="137">
        <f t="shared" si="10"/>
        <v>7.1395047891136681E-2</v>
      </c>
      <c r="K118" s="137">
        <f t="shared" si="11"/>
        <v>0.13376707714751174</v>
      </c>
      <c r="L118" s="137">
        <f t="shared" si="12"/>
        <v>0.23733287956415264</v>
      </c>
      <c r="M118" s="137">
        <f t="shared" si="13"/>
        <v>0.44249500460280106</v>
      </c>
      <c r="N118" s="383">
        <f t="shared" si="7"/>
        <v>3035.5157315752153</v>
      </c>
    </row>
    <row r="119" spans="2:14" x14ac:dyDescent="0.2">
      <c r="B119" s="382">
        <v>1</v>
      </c>
      <c r="C119" s="382">
        <v>173</v>
      </c>
      <c r="D119" s="379" t="s">
        <v>688</v>
      </c>
      <c r="E119" s="380">
        <v>842</v>
      </c>
      <c r="F119" s="380">
        <v>1279</v>
      </c>
      <c r="G119" s="380">
        <v>3912</v>
      </c>
      <c r="H119" s="137">
        <f t="shared" si="8"/>
        <v>3.7169663799843629</v>
      </c>
      <c r="I119" s="381">
        <f t="shared" si="9"/>
        <v>0.21523517382413088</v>
      </c>
      <c r="J119" s="137">
        <f t="shared" si="10"/>
        <v>-7.8986644583611335E-3</v>
      </c>
      <c r="K119" s="137">
        <f t="shared" si="11"/>
        <v>-9.137162375896235E-2</v>
      </c>
      <c r="L119" s="137">
        <f t="shared" si="12"/>
        <v>-0.17302960813137733</v>
      </c>
      <c r="M119" s="137">
        <f t="shared" si="13"/>
        <v>-0.27229989634870078</v>
      </c>
      <c r="N119" s="383">
        <f t="shared" si="7"/>
        <v>-1065.2371945161174</v>
      </c>
    </row>
    <row r="120" spans="2:14" x14ac:dyDescent="0.2">
      <c r="B120" s="382">
        <v>1</v>
      </c>
      <c r="C120" s="382">
        <v>176</v>
      </c>
      <c r="D120" s="379" t="s">
        <v>689</v>
      </c>
      <c r="E120" s="380">
        <v>3424</v>
      </c>
      <c r="F120" s="380">
        <v>1187</v>
      </c>
      <c r="G120" s="380">
        <v>5875</v>
      </c>
      <c r="H120" s="137">
        <f t="shared" si="8"/>
        <v>7.8340353833192919</v>
      </c>
      <c r="I120" s="381">
        <f t="shared" si="9"/>
        <v>0.58280851063829786</v>
      </c>
      <c r="J120" s="137">
        <f t="shared" si="10"/>
        <v>4.4901049701090774E-2</v>
      </c>
      <c r="K120" s="137">
        <f t="shared" si="11"/>
        <v>1.5057683059722195E-2</v>
      </c>
      <c r="L120" s="137">
        <f t="shared" si="12"/>
        <v>0.13525428787210025</v>
      </c>
      <c r="M120" s="137">
        <f t="shared" si="13"/>
        <v>0.19521302063291324</v>
      </c>
      <c r="N120" s="383">
        <f t="shared" si="7"/>
        <v>1146.8764962183652</v>
      </c>
    </row>
    <row r="121" spans="2:14" x14ac:dyDescent="0.2">
      <c r="B121" s="382">
        <v>1</v>
      </c>
      <c r="C121" s="382">
        <v>177</v>
      </c>
      <c r="D121" s="379" t="s">
        <v>690</v>
      </c>
      <c r="E121" s="380">
        <v>6100</v>
      </c>
      <c r="F121" s="380">
        <v>1608</v>
      </c>
      <c r="G121" s="380">
        <v>12509</v>
      </c>
      <c r="H121" s="137">
        <f t="shared" si="8"/>
        <v>11.572761194029852</v>
      </c>
      <c r="I121" s="381">
        <f t="shared" si="9"/>
        <v>0.48764889279718604</v>
      </c>
      <c r="J121" s="137">
        <f t="shared" si="10"/>
        <v>0.22333879994755226</v>
      </c>
      <c r="K121" s="137">
        <f t="shared" si="11"/>
        <v>0.11170653594431855</v>
      </c>
      <c r="L121" s="137">
        <f t="shared" si="12"/>
        <v>5.5443880554413343E-2</v>
      </c>
      <c r="M121" s="137">
        <f t="shared" si="13"/>
        <v>0.39048921644628415</v>
      </c>
      <c r="N121" s="383">
        <f t="shared" si="7"/>
        <v>4884.6296085265685</v>
      </c>
    </row>
    <row r="122" spans="2:14" x14ac:dyDescent="0.2">
      <c r="B122" s="382">
        <v>1</v>
      </c>
      <c r="C122" s="382">
        <v>178</v>
      </c>
      <c r="D122" s="379" t="s">
        <v>691</v>
      </c>
      <c r="E122" s="380">
        <v>1259</v>
      </c>
      <c r="F122" s="380">
        <v>1407</v>
      </c>
      <c r="G122" s="380">
        <v>4567</v>
      </c>
      <c r="H122" s="137">
        <f t="shared" si="8"/>
        <v>4.1407249466950962</v>
      </c>
      <c r="I122" s="381">
        <f t="shared" si="9"/>
        <v>0.27567330851762645</v>
      </c>
      <c r="J122" s="137">
        <f t="shared" si="10"/>
        <v>9.7191719015171131E-3</v>
      </c>
      <c r="K122" s="137">
        <f t="shared" si="11"/>
        <v>-8.0417148505579378E-2</v>
      </c>
      <c r="L122" s="137">
        <f t="shared" si="12"/>
        <v>-0.12234012180469761</v>
      </c>
      <c r="M122" s="137">
        <f t="shared" si="13"/>
        <v>-0.19303809840875988</v>
      </c>
      <c r="N122" s="383">
        <f t="shared" si="7"/>
        <v>-881.60499543280639</v>
      </c>
    </row>
    <row r="123" spans="2:14" x14ac:dyDescent="0.2">
      <c r="B123" s="382">
        <v>1</v>
      </c>
      <c r="C123" s="382">
        <v>180</v>
      </c>
      <c r="D123" s="379" t="s">
        <v>692</v>
      </c>
      <c r="E123" s="380">
        <v>860</v>
      </c>
      <c r="F123" s="380">
        <v>1265</v>
      </c>
      <c r="G123" s="380">
        <v>3466</v>
      </c>
      <c r="H123" s="137">
        <f t="shared" si="8"/>
        <v>3.4197628458498022</v>
      </c>
      <c r="I123" s="381">
        <f t="shared" si="9"/>
        <v>0.24812463935372187</v>
      </c>
      <c r="J123" s="137">
        <f t="shared" si="10"/>
        <v>-1.9894931659133194E-2</v>
      </c>
      <c r="K123" s="137">
        <f t="shared" si="11"/>
        <v>-9.9054556956434267E-2</v>
      </c>
      <c r="L123" s="137">
        <f t="shared" si="12"/>
        <v>-0.14544520100649255</v>
      </c>
      <c r="M123" s="137">
        <f t="shared" si="13"/>
        <v>-0.26439468962206003</v>
      </c>
      <c r="N123" s="383">
        <f t="shared" si="7"/>
        <v>-916.39199423006005</v>
      </c>
    </row>
    <row r="124" spans="2:14" x14ac:dyDescent="0.2">
      <c r="B124" s="382">
        <v>1</v>
      </c>
      <c r="C124" s="382">
        <v>181</v>
      </c>
      <c r="D124" s="379" t="s">
        <v>693</v>
      </c>
      <c r="E124" s="380">
        <v>633</v>
      </c>
      <c r="F124" s="380">
        <v>895</v>
      </c>
      <c r="G124" s="380">
        <v>2077</v>
      </c>
      <c r="H124" s="137">
        <f t="shared" si="8"/>
        <v>3.0279329608938546</v>
      </c>
      <c r="I124" s="381">
        <f t="shared" si="9"/>
        <v>0.30476649012999518</v>
      </c>
      <c r="J124" s="137">
        <f t="shared" si="10"/>
        <v>-5.7255503726111642E-2</v>
      </c>
      <c r="K124" s="137">
        <f t="shared" si="11"/>
        <v>-0.1091836519540956</v>
      </c>
      <c r="L124" s="137">
        <f t="shared" si="12"/>
        <v>-9.7939659430757303E-2</v>
      </c>
      <c r="M124" s="137">
        <f t="shared" si="13"/>
        <v>-0.2643788151109645</v>
      </c>
      <c r="N124" s="383">
        <f t="shared" si="7"/>
        <v>-549.11479898547327</v>
      </c>
    </row>
    <row r="125" spans="2:14" x14ac:dyDescent="0.2">
      <c r="B125" s="382">
        <v>1</v>
      </c>
      <c r="C125" s="382">
        <v>182</v>
      </c>
      <c r="D125" s="379" t="s">
        <v>694</v>
      </c>
      <c r="E125" s="380">
        <v>269</v>
      </c>
      <c r="F125" s="380">
        <v>1021</v>
      </c>
      <c r="G125" s="380">
        <v>1028</v>
      </c>
      <c r="H125" s="137">
        <f t="shared" si="8"/>
        <v>1.2703232125367288</v>
      </c>
      <c r="I125" s="381">
        <f t="shared" si="9"/>
        <v>0.26167315175097278</v>
      </c>
      <c r="J125" s="137">
        <f t="shared" si="10"/>
        <v>-8.5470939362008252E-2</v>
      </c>
      <c r="K125" s="137">
        <f t="shared" si="11"/>
        <v>-0.15461917587266175</v>
      </c>
      <c r="L125" s="137">
        <f t="shared" si="12"/>
        <v>-0.13408205855694219</v>
      </c>
      <c r="M125" s="137">
        <f t="shared" si="13"/>
        <v>-0.37417217379161216</v>
      </c>
      <c r="N125" s="383">
        <f t="shared" si="7"/>
        <v>-384.64899465777728</v>
      </c>
    </row>
    <row r="126" spans="2:14" x14ac:dyDescent="0.2">
      <c r="B126" s="382">
        <v>1</v>
      </c>
      <c r="C126" s="382">
        <v>191</v>
      </c>
      <c r="D126" s="379" t="s">
        <v>695</v>
      </c>
      <c r="E126" s="380">
        <v>20605</v>
      </c>
      <c r="F126" s="380">
        <v>1342</v>
      </c>
      <c r="G126" s="380">
        <v>31506</v>
      </c>
      <c r="H126" s="137">
        <f t="shared" si="8"/>
        <v>38.830849478390462</v>
      </c>
      <c r="I126" s="381">
        <f t="shared" si="9"/>
        <v>0.65400241223893862</v>
      </c>
      <c r="J126" s="137">
        <f t="shared" si="10"/>
        <v>0.73430984930420429</v>
      </c>
      <c r="K126" s="137">
        <f t="shared" si="11"/>
        <v>0.81634846420859464</v>
      </c>
      <c r="L126" s="137">
        <f t="shared" si="12"/>
        <v>0.19496463995411187</v>
      </c>
      <c r="M126" s="137">
        <f t="shared" si="13"/>
        <v>1.7456229534669108</v>
      </c>
      <c r="N126" s="383">
        <f t="shared" si="7"/>
        <v>54997.596771928489</v>
      </c>
    </row>
    <row r="127" spans="2:14" x14ac:dyDescent="0.2">
      <c r="B127" s="382">
        <v>1</v>
      </c>
      <c r="C127" s="382">
        <v>192</v>
      </c>
      <c r="D127" s="379" t="s">
        <v>696</v>
      </c>
      <c r="E127" s="380">
        <v>2697</v>
      </c>
      <c r="F127" s="380">
        <v>1440</v>
      </c>
      <c r="G127" s="380">
        <v>8816</v>
      </c>
      <c r="H127" s="137">
        <f t="shared" si="8"/>
        <v>7.9951388888888886</v>
      </c>
      <c r="I127" s="381">
        <f t="shared" si="9"/>
        <v>0.30592105263157893</v>
      </c>
      <c r="J127" s="137">
        <f t="shared" si="10"/>
        <v>0.12400647982994867</v>
      </c>
      <c r="K127" s="137">
        <f t="shared" si="11"/>
        <v>1.9222328930350901E-2</v>
      </c>
      <c r="L127" s="137">
        <f t="shared" si="12"/>
        <v>-9.6971327425904336E-2</v>
      </c>
      <c r="M127" s="137">
        <f t="shared" si="13"/>
        <v>4.6257481334395223E-2</v>
      </c>
      <c r="N127" s="383">
        <f t="shared" si="7"/>
        <v>407.80595544402831</v>
      </c>
    </row>
    <row r="128" spans="2:14" x14ac:dyDescent="0.2">
      <c r="B128" s="382">
        <v>1</v>
      </c>
      <c r="C128" s="382">
        <v>193</v>
      </c>
      <c r="D128" s="379" t="s">
        <v>697</v>
      </c>
      <c r="E128" s="380">
        <v>3033</v>
      </c>
      <c r="F128" s="380">
        <v>613</v>
      </c>
      <c r="G128" s="380">
        <v>9583</v>
      </c>
      <c r="H128" s="137">
        <f t="shared" si="8"/>
        <v>20.580750407830344</v>
      </c>
      <c r="I128" s="381">
        <f t="shared" si="9"/>
        <v>0.31649796514661377</v>
      </c>
      <c r="J128" s="137">
        <f t="shared" si="10"/>
        <v>0.14463683172006564</v>
      </c>
      <c r="K128" s="137">
        <f t="shared" si="11"/>
        <v>0.34456978090776008</v>
      </c>
      <c r="L128" s="137">
        <f t="shared" si="12"/>
        <v>-8.8100466916586753E-2</v>
      </c>
      <c r="M128" s="137">
        <f t="shared" si="13"/>
        <v>0.40110614571123898</v>
      </c>
      <c r="N128" s="383">
        <f t="shared" si="7"/>
        <v>3843.8001943508029</v>
      </c>
    </row>
    <row r="129" spans="2:14" x14ac:dyDescent="0.2">
      <c r="B129" s="382">
        <v>1</v>
      </c>
      <c r="C129" s="382">
        <v>194</v>
      </c>
      <c r="D129" s="379" t="s">
        <v>698</v>
      </c>
      <c r="E129" s="380">
        <v>1743</v>
      </c>
      <c r="F129" s="380">
        <v>209</v>
      </c>
      <c r="G129" s="380">
        <v>5394</v>
      </c>
      <c r="H129" s="137">
        <f t="shared" si="8"/>
        <v>34.148325358851672</v>
      </c>
      <c r="I129" s="381">
        <f t="shared" si="9"/>
        <v>0.32313681868743049</v>
      </c>
      <c r="J129" s="137">
        <f t="shared" si="10"/>
        <v>3.1963371397119113E-2</v>
      </c>
      <c r="K129" s="137">
        <f t="shared" si="11"/>
        <v>0.69530172056630879</v>
      </c>
      <c r="L129" s="137">
        <f t="shared" si="12"/>
        <v>-8.2532457951904475E-2</v>
      </c>
      <c r="M129" s="137">
        <f t="shared" si="13"/>
        <v>0.64473263401152348</v>
      </c>
      <c r="N129" s="383">
        <f t="shared" si="7"/>
        <v>3477.6878278581576</v>
      </c>
    </row>
    <row r="130" spans="2:14" x14ac:dyDescent="0.2">
      <c r="B130" s="382">
        <v>1</v>
      </c>
      <c r="C130" s="382">
        <v>195</v>
      </c>
      <c r="D130" s="379" t="s">
        <v>699</v>
      </c>
      <c r="E130" s="380">
        <v>2369</v>
      </c>
      <c r="F130" s="380">
        <v>1471</v>
      </c>
      <c r="G130" s="380">
        <v>10919</v>
      </c>
      <c r="H130" s="137">
        <f t="shared" si="8"/>
        <v>9.033310673011556</v>
      </c>
      <c r="I130" s="381">
        <f t="shared" si="9"/>
        <v>0.21696126018866196</v>
      </c>
      <c r="J130" s="137">
        <f t="shared" si="10"/>
        <v>0.18057183840219898</v>
      </c>
      <c r="K130" s="137">
        <f t="shared" si="11"/>
        <v>4.6059844467105635E-2</v>
      </c>
      <c r="L130" s="137">
        <f t="shared" si="12"/>
        <v>-0.17158193884745115</v>
      </c>
      <c r="M130" s="137">
        <f t="shared" si="13"/>
        <v>5.5049744021853475E-2</v>
      </c>
      <c r="N130" s="383">
        <f t="shared" si="7"/>
        <v>601.08815497461808</v>
      </c>
    </row>
    <row r="131" spans="2:14" x14ac:dyDescent="0.2">
      <c r="B131" s="382">
        <v>1</v>
      </c>
      <c r="C131" s="382">
        <v>196</v>
      </c>
      <c r="D131" s="379" t="s">
        <v>700</v>
      </c>
      <c r="E131" s="380">
        <v>1390</v>
      </c>
      <c r="F131" s="380">
        <v>726</v>
      </c>
      <c r="G131" s="380">
        <v>4237</v>
      </c>
      <c r="H131" s="137">
        <f t="shared" si="8"/>
        <v>7.7506887052341602</v>
      </c>
      <c r="I131" s="381">
        <f t="shared" si="9"/>
        <v>0.32806230823696009</v>
      </c>
      <c r="J131" s="137">
        <f t="shared" si="10"/>
        <v>8.4301007134944702E-4</v>
      </c>
      <c r="K131" s="137">
        <f t="shared" si="11"/>
        <v>1.2903109219192617E-2</v>
      </c>
      <c r="L131" s="137">
        <f t="shared" si="12"/>
        <v>-7.8401448011917799E-2</v>
      </c>
      <c r="M131" s="137">
        <f t="shared" si="13"/>
        <v>-6.4655328721375735E-2</v>
      </c>
      <c r="N131" s="383">
        <f t="shared" si="7"/>
        <v>-273.94462779246896</v>
      </c>
    </row>
    <row r="132" spans="2:14" x14ac:dyDescent="0.2">
      <c r="B132" s="382">
        <v>1</v>
      </c>
      <c r="C132" s="382">
        <v>197</v>
      </c>
      <c r="D132" s="379" t="s">
        <v>701</v>
      </c>
      <c r="E132" s="380">
        <v>2738</v>
      </c>
      <c r="F132" s="380">
        <v>227</v>
      </c>
      <c r="G132" s="380">
        <v>5172</v>
      </c>
      <c r="H132" s="137">
        <f t="shared" si="8"/>
        <v>34.845814977973568</v>
      </c>
      <c r="I132" s="381">
        <f t="shared" si="9"/>
        <v>0.52938901778808967</v>
      </c>
      <c r="J132" s="137">
        <f t="shared" si="10"/>
        <v>2.5992135256824502E-2</v>
      </c>
      <c r="K132" s="137">
        <f t="shared" si="11"/>
        <v>0.7133323478441711</v>
      </c>
      <c r="L132" s="137">
        <f t="shared" si="12"/>
        <v>9.0451339102402176E-2</v>
      </c>
      <c r="M132" s="137">
        <f t="shared" si="13"/>
        <v>0.82977582220339785</v>
      </c>
      <c r="N132" s="383">
        <f t="shared" si="7"/>
        <v>4291.6005524359734</v>
      </c>
    </row>
    <row r="133" spans="2:14" x14ac:dyDescent="0.2">
      <c r="B133" s="382">
        <v>1</v>
      </c>
      <c r="C133" s="382">
        <v>198</v>
      </c>
      <c r="D133" s="379" t="s">
        <v>702</v>
      </c>
      <c r="E133" s="380">
        <v>18314</v>
      </c>
      <c r="F133" s="380">
        <v>2738</v>
      </c>
      <c r="G133" s="380">
        <v>36352</v>
      </c>
      <c r="H133" s="137">
        <f t="shared" si="8"/>
        <v>19.965668371073775</v>
      </c>
      <c r="I133" s="381">
        <f t="shared" si="9"/>
        <v>0.50379621478873238</v>
      </c>
      <c r="J133" s="137">
        <f t="shared" si="10"/>
        <v>0.86465494090721184</v>
      </c>
      <c r="K133" s="137">
        <f t="shared" si="11"/>
        <v>0.32866945114510615</v>
      </c>
      <c r="L133" s="137">
        <f t="shared" si="12"/>
        <v>6.8986645589335427E-2</v>
      </c>
      <c r="M133" s="137">
        <f t="shared" si="13"/>
        <v>1.2623110376416533</v>
      </c>
      <c r="N133" s="383">
        <f t="shared" si="7"/>
        <v>45887.530840349384</v>
      </c>
    </row>
    <row r="134" spans="2:14" x14ac:dyDescent="0.2">
      <c r="B134" s="382">
        <v>1</v>
      </c>
      <c r="C134" s="382">
        <v>199</v>
      </c>
      <c r="D134" s="379" t="s">
        <v>703</v>
      </c>
      <c r="E134" s="380">
        <v>11618</v>
      </c>
      <c r="F134" s="380">
        <v>1380</v>
      </c>
      <c r="G134" s="380">
        <v>19723</v>
      </c>
      <c r="H134" s="137">
        <f t="shared" si="8"/>
        <v>22.71086956521739</v>
      </c>
      <c r="I134" s="381">
        <f t="shared" si="9"/>
        <v>0.58905845966637937</v>
      </c>
      <c r="J134" s="137">
        <f t="shared" si="10"/>
        <v>0.41737707704703575</v>
      </c>
      <c r="K134" s="137">
        <f t="shared" si="11"/>
        <v>0.39963495110001701</v>
      </c>
      <c r="L134" s="137">
        <f t="shared" si="12"/>
        <v>0.14049612247550139</v>
      </c>
      <c r="M134" s="137">
        <f t="shared" si="13"/>
        <v>0.95750815062255412</v>
      </c>
      <c r="N134" s="383">
        <f t="shared" si="7"/>
        <v>18884.933254728636</v>
      </c>
    </row>
    <row r="135" spans="2:14" x14ac:dyDescent="0.2">
      <c r="B135" s="382">
        <v>1</v>
      </c>
      <c r="C135" s="382">
        <v>200</v>
      </c>
      <c r="D135" s="379" t="s">
        <v>704</v>
      </c>
      <c r="E135" s="380">
        <v>5399</v>
      </c>
      <c r="F135" s="380">
        <v>784</v>
      </c>
      <c r="G135" s="380">
        <v>8212</v>
      </c>
      <c r="H135" s="137">
        <f t="shared" si="8"/>
        <v>17.360969387755102</v>
      </c>
      <c r="I135" s="381">
        <f t="shared" si="9"/>
        <v>0.65745250852411108</v>
      </c>
      <c r="J135" s="137">
        <f t="shared" si="10"/>
        <v>0.10776041393473271</v>
      </c>
      <c r="K135" s="137">
        <f t="shared" si="11"/>
        <v>0.26133603821435697</v>
      </c>
      <c r="L135" s="137">
        <f t="shared" si="12"/>
        <v>0.19785823700769201</v>
      </c>
      <c r="M135" s="137">
        <f t="shared" si="13"/>
        <v>0.56695468915678171</v>
      </c>
      <c r="N135" s="383">
        <f t="shared" si="7"/>
        <v>4655.8319073554912</v>
      </c>
    </row>
    <row r="136" spans="2:14" x14ac:dyDescent="0.2">
      <c r="B136" s="382">
        <v>1</v>
      </c>
      <c r="C136" s="382">
        <v>211</v>
      </c>
      <c r="D136" s="379" t="s">
        <v>705</v>
      </c>
      <c r="E136" s="380">
        <v>159</v>
      </c>
      <c r="F136" s="380">
        <v>738</v>
      </c>
      <c r="G136" s="380">
        <v>756</v>
      </c>
      <c r="H136" s="137">
        <f t="shared" si="8"/>
        <v>1.2398373983739837</v>
      </c>
      <c r="I136" s="381">
        <f t="shared" si="9"/>
        <v>0.21031746031746032</v>
      </c>
      <c r="J136" s="137">
        <f t="shared" si="10"/>
        <v>-9.2787048506873721E-2</v>
      </c>
      <c r="K136" s="137">
        <f t="shared" si="11"/>
        <v>-0.15540725692413696</v>
      </c>
      <c r="L136" s="137">
        <f t="shared" si="12"/>
        <v>-0.17715409630128992</v>
      </c>
      <c r="M136" s="137">
        <f t="shared" si="13"/>
        <v>-0.4253484017323006</v>
      </c>
      <c r="N136" s="383">
        <f t="shared" si="7"/>
        <v>-321.56339170961922</v>
      </c>
    </row>
    <row r="137" spans="2:14" x14ac:dyDescent="0.2">
      <c r="B137" s="382">
        <v>1</v>
      </c>
      <c r="C137" s="382">
        <v>213</v>
      </c>
      <c r="D137" s="379" t="s">
        <v>706</v>
      </c>
      <c r="E137" s="380">
        <v>428</v>
      </c>
      <c r="F137" s="380">
        <v>664</v>
      </c>
      <c r="G137" s="380">
        <v>2186</v>
      </c>
      <c r="H137" s="137">
        <f t="shared" si="8"/>
        <v>3.9367469879518073</v>
      </c>
      <c r="I137" s="381">
        <f t="shared" si="9"/>
        <v>0.19579139981701738</v>
      </c>
      <c r="J137" s="137">
        <f t="shared" si="10"/>
        <v>-5.4323680576147171E-2</v>
      </c>
      <c r="K137" s="137">
        <f t="shared" si="11"/>
        <v>-8.5690130993303873E-2</v>
      </c>
      <c r="L137" s="137">
        <f t="shared" si="12"/>
        <v>-0.18933710871310361</v>
      </c>
      <c r="M137" s="137">
        <f t="shared" si="13"/>
        <v>-0.32935092028255464</v>
      </c>
      <c r="N137" s="383">
        <f t="shared" si="7"/>
        <v>-719.9611117376644</v>
      </c>
    </row>
    <row r="138" spans="2:14" x14ac:dyDescent="0.2">
      <c r="B138" s="382">
        <v>1</v>
      </c>
      <c r="C138" s="382">
        <v>214</v>
      </c>
      <c r="D138" s="379" t="s">
        <v>707</v>
      </c>
      <c r="E138" s="380">
        <v>289</v>
      </c>
      <c r="F138" s="380">
        <v>791</v>
      </c>
      <c r="G138" s="380">
        <v>1126</v>
      </c>
      <c r="H138" s="137">
        <f t="shared" si="8"/>
        <v>1.7888748419721872</v>
      </c>
      <c r="I138" s="381">
        <f t="shared" si="9"/>
        <v>0.25666074600355238</v>
      </c>
      <c r="J138" s="137">
        <f t="shared" si="10"/>
        <v>-8.2834988273049373E-2</v>
      </c>
      <c r="K138" s="137">
        <f t="shared" si="11"/>
        <v>-0.14121422919195017</v>
      </c>
      <c r="L138" s="137">
        <f t="shared" si="12"/>
        <v>-0.13828596514483002</v>
      </c>
      <c r="M138" s="137">
        <f t="shared" si="13"/>
        <v>-0.36233518260982955</v>
      </c>
      <c r="N138" s="383">
        <f t="shared" si="7"/>
        <v>-407.98941561866809</v>
      </c>
    </row>
    <row r="139" spans="2:14" x14ac:dyDescent="0.2">
      <c r="B139" s="382">
        <v>1</v>
      </c>
      <c r="C139" s="382">
        <v>215</v>
      </c>
      <c r="D139" s="379" t="s">
        <v>708</v>
      </c>
      <c r="E139" s="380">
        <v>164</v>
      </c>
      <c r="F139" s="380">
        <v>283</v>
      </c>
      <c r="G139" s="380">
        <v>842</v>
      </c>
      <c r="H139" s="137">
        <f t="shared" si="8"/>
        <v>3.5547703180212014</v>
      </c>
      <c r="I139" s="381">
        <f t="shared" si="9"/>
        <v>0.19477434679334918</v>
      </c>
      <c r="J139" s="137">
        <f t="shared" si="10"/>
        <v>-9.0473866939011854E-2</v>
      </c>
      <c r="K139" s="137">
        <f t="shared" si="11"/>
        <v>-9.5564513027875914E-2</v>
      </c>
      <c r="L139" s="137">
        <f t="shared" si="12"/>
        <v>-0.19019011146704676</v>
      </c>
      <c r="M139" s="137">
        <f t="shared" si="13"/>
        <v>-0.37622849143393455</v>
      </c>
      <c r="N139" s="383">
        <f t="shared" si="7"/>
        <v>-316.7843897873729</v>
      </c>
    </row>
    <row r="140" spans="2:14" x14ac:dyDescent="0.2">
      <c r="B140" s="382">
        <v>1</v>
      </c>
      <c r="C140" s="382">
        <v>216</v>
      </c>
      <c r="D140" s="379" t="s">
        <v>709</v>
      </c>
      <c r="E140" s="380">
        <v>417</v>
      </c>
      <c r="F140" s="380">
        <v>704</v>
      </c>
      <c r="G140" s="380">
        <v>1733</v>
      </c>
      <c r="H140" s="137">
        <f t="shared" si="8"/>
        <v>3.0539772727272729</v>
      </c>
      <c r="I140" s="381">
        <f t="shared" si="9"/>
        <v>0.24062319676860935</v>
      </c>
      <c r="J140" s="137">
        <f t="shared" si="10"/>
        <v>-6.6508229997559148E-2</v>
      </c>
      <c r="K140" s="137">
        <f t="shared" si="11"/>
        <v>-0.10851038705308105</v>
      </c>
      <c r="L140" s="137">
        <f t="shared" si="12"/>
        <v>-0.15173666372745168</v>
      </c>
      <c r="M140" s="137">
        <f t="shared" si="13"/>
        <v>-0.32675528077809191</v>
      </c>
      <c r="N140" s="383">
        <f t="shared" si="7"/>
        <v>-566.26690158843326</v>
      </c>
    </row>
    <row r="141" spans="2:14" x14ac:dyDescent="0.2">
      <c r="B141" s="382">
        <v>1</v>
      </c>
      <c r="C141" s="382">
        <v>218</v>
      </c>
      <c r="D141" s="379" t="s">
        <v>710</v>
      </c>
      <c r="E141" s="380">
        <v>694</v>
      </c>
      <c r="F141" s="380">
        <v>494</v>
      </c>
      <c r="G141" s="380">
        <v>1026</v>
      </c>
      <c r="H141" s="137">
        <f t="shared" si="8"/>
        <v>3.4817813765182186</v>
      </c>
      <c r="I141" s="381">
        <f t="shared" si="9"/>
        <v>0.6764132553606238</v>
      </c>
      <c r="J141" s="137">
        <f t="shared" si="10"/>
        <v>-8.5524734282191095E-2</v>
      </c>
      <c r="K141" s="137">
        <f t="shared" si="11"/>
        <v>-9.7451331646485312E-2</v>
      </c>
      <c r="L141" s="137">
        <f t="shared" si="12"/>
        <v>0.21376062251954139</v>
      </c>
      <c r="M141" s="137">
        <f t="shared" si="13"/>
        <v>3.0784556590864987E-2</v>
      </c>
      <c r="N141" s="383">
        <f t="shared" ref="N141:N204" si="14">M141*G141</f>
        <v>31.584955062227476</v>
      </c>
    </row>
    <row r="142" spans="2:14" x14ac:dyDescent="0.2">
      <c r="B142" s="382">
        <v>1</v>
      </c>
      <c r="C142" s="382">
        <v>219</v>
      </c>
      <c r="D142" s="379" t="s">
        <v>711</v>
      </c>
      <c r="E142" s="380">
        <v>1214</v>
      </c>
      <c r="F142" s="380">
        <v>801</v>
      </c>
      <c r="G142" s="380">
        <v>3766</v>
      </c>
      <c r="H142" s="137">
        <f t="shared" ref="H142:H205" si="15">(G142+E142)/F142</f>
        <v>6.2172284644194757</v>
      </c>
      <c r="I142" s="381">
        <f t="shared" ref="I142:I205" si="16">E142/G142</f>
        <v>0.3223579394583112</v>
      </c>
      <c r="J142" s="137">
        <f t="shared" ref="J142:J205" si="17">$J$6*(G142-G$10)/G$11</f>
        <v>-1.182569363170804E-2</v>
      </c>
      <c r="K142" s="137">
        <f t="shared" ref="K142:K205" si="18">$K$6*(H142-H$10)/H$11</f>
        <v>-2.6737982618646319E-2</v>
      </c>
      <c r="L142" s="137">
        <f t="shared" ref="L142:L205" si="19">$L$6*(I142-I$10)/I$11</f>
        <v>-8.3185704254670104E-2</v>
      </c>
      <c r="M142" s="137">
        <f t="shared" ref="M142:M205" si="20">SUM(J142:L142)</f>
        <v>-0.12174938050502446</v>
      </c>
      <c r="N142" s="383">
        <f t="shared" si="14"/>
        <v>-458.5081669819221</v>
      </c>
    </row>
    <row r="143" spans="2:14" x14ac:dyDescent="0.2">
      <c r="B143" s="382">
        <v>1</v>
      </c>
      <c r="C143" s="382">
        <v>220</v>
      </c>
      <c r="D143" s="379" t="s">
        <v>712</v>
      </c>
      <c r="E143" s="380">
        <v>193</v>
      </c>
      <c r="F143" s="380">
        <v>808</v>
      </c>
      <c r="G143" s="380">
        <v>1163</v>
      </c>
      <c r="H143" s="137">
        <f t="shared" si="15"/>
        <v>1.6782178217821782</v>
      </c>
      <c r="I143" s="381">
        <f t="shared" si="16"/>
        <v>0.16595012897678418</v>
      </c>
      <c r="J143" s="137">
        <f t="shared" si="17"/>
        <v>-8.1839782249666926E-2</v>
      </c>
      <c r="K143" s="137">
        <f t="shared" si="18"/>
        <v>-0.1440747957610079</v>
      </c>
      <c r="L143" s="137">
        <f t="shared" si="19"/>
        <v>-0.21436499380416252</v>
      </c>
      <c r="M143" s="137">
        <f t="shared" si="20"/>
        <v>-0.44027957181483734</v>
      </c>
      <c r="N143" s="383">
        <f t="shared" si="14"/>
        <v>-512.04514202065582</v>
      </c>
    </row>
    <row r="144" spans="2:14" x14ac:dyDescent="0.2">
      <c r="B144" s="382">
        <v>1</v>
      </c>
      <c r="C144" s="382">
        <v>221</v>
      </c>
      <c r="D144" s="379" t="s">
        <v>713</v>
      </c>
      <c r="E144" s="380">
        <v>830</v>
      </c>
      <c r="F144" s="380">
        <v>575</v>
      </c>
      <c r="G144" s="380">
        <v>3219</v>
      </c>
      <c r="H144" s="137">
        <f t="shared" si="15"/>
        <v>7.0417391304347827</v>
      </c>
      <c r="I144" s="381">
        <f t="shared" si="16"/>
        <v>0.25784405094749924</v>
      </c>
      <c r="J144" s="137">
        <f t="shared" si="17"/>
        <v>-2.6538604301713235E-2</v>
      </c>
      <c r="K144" s="137">
        <f t="shared" si="18"/>
        <v>-5.4237664669277916E-3</v>
      </c>
      <c r="L144" s="137">
        <f t="shared" si="19"/>
        <v>-0.13729352684274354</v>
      </c>
      <c r="M144" s="137">
        <f t="shared" si="20"/>
        <v>-0.16925589761138457</v>
      </c>
      <c r="N144" s="383">
        <f t="shared" si="14"/>
        <v>-544.83473441104695</v>
      </c>
    </row>
    <row r="145" spans="2:14" x14ac:dyDescent="0.2">
      <c r="B145" s="382">
        <v>1</v>
      </c>
      <c r="C145" s="382">
        <v>223</v>
      </c>
      <c r="D145" s="379" t="s">
        <v>714</v>
      </c>
      <c r="E145" s="380">
        <v>1797</v>
      </c>
      <c r="F145" s="380">
        <v>1496</v>
      </c>
      <c r="G145" s="380">
        <v>5763</v>
      </c>
      <c r="H145" s="137">
        <f t="shared" si="15"/>
        <v>5.0534759358288772</v>
      </c>
      <c r="I145" s="381">
        <f t="shared" si="16"/>
        <v>0.3118167621030713</v>
      </c>
      <c r="J145" s="137">
        <f t="shared" si="17"/>
        <v>4.1888534170852053E-2</v>
      </c>
      <c r="K145" s="137">
        <f t="shared" si="18"/>
        <v>-5.6821854136481269E-2</v>
      </c>
      <c r="L145" s="137">
        <f t="shared" si="19"/>
        <v>-9.202659367201084E-2</v>
      </c>
      <c r="M145" s="137">
        <f t="shared" si="20"/>
        <v>-0.10695991363764006</v>
      </c>
      <c r="N145" s="383">
        <f t="shared" si="14"/>
        <v>-616.40998229371962</v>
      </c>
    </row>
    <row r="146" spans="2:14" x14ac:dyDescent="0.2">
      <c r="B146" s="382">
        <v>1</v>
      </c>
      <c r="C146" s="382">
        <v>224</v>
      </c>
      <c r="D146" s="379" t="s">
        <v>715</v>
      </c>
      <c r="E146" s="380">
        <v>1540</v>
      </c>
      <c r="F146" s="380">
        <v>489</v>
      </c>
      <c r="G146" s="380">
        <v>4131</v>
      </c>
      <c r="H146" s="137">
        <f t="shared" si="15"/>
        <v>11.597137014314928</v>
      </c>
      <c r="I146" s="381">
        <f t="shared" si="16"/>
        <v>0.37279109174534009</v>
      </c>
      <c r="J146" s="137">
        <f t="shared" si="17"/>
        <v>-2.0081206983407732E-3</v>
      </c>
      <c r="K146" s="137">
        <f t="shared" si="18"/>
        <v>0.11233666909340495</v>
      </c>
      <c r="L146" s="137">
        <f t="shared" si="19"/>
        <v>-4.0887400439879588E-2</v>
      </c>
      <c r="M146" s="137">
        <f t="shared" si="20"/>
        <v>6.9441147955184579E-2</v>
      </c>
      <c r="N146" s="383">
        <f t="shared" si="14"/>
        <v>286.8613822028675</v>
      </c>
    </row>
    <row r="147" spans="2:14" x14ac:dyDescent="0.2">
      <c r="B147" s="382">
        <v>1</v>
      </c>
      <c r="C147" s="382">
        <v>225</v>
      </c>
      <c r="D147" s="379" t="s">
        <v>716</v>
      </c>
      <c r="E147" s="380">
        <v>534</v>
      </c>
      <c r="F147" s="380">
        <v>598</v>
      </c>
      <c r="G147" s="380">
        <v>2821</v>
      </c>
      <c r="H147" s="137">
        <f t="shared" si="15"/>
        <v>5.6103678929765888</v>
      </c>
      <c r="I147" s="381">
        <f t="shared" si="16"/>
        <v>0.18929457639135058</v>
      </c>
      <c r="J147" s="137">
        <f t="shared" si="17"/>
        <v>-3.7243793418097269E-2</v>
      </c>
      <c r="K147" s="137">
        <f t="shared" si="18"/>
        <v>-4.2425781366235822E-2</v>
      </c>
      <c r="L147" s="137">
        <f t="shared" si="19"/>
        <v>-0.19478599696672524</v>
      </c>
      <c r="M147" s="137">
        <f t="shared" si="20"/>
        <v>-0.27445557175105834</v>
      </c>
      <c r="N147" s="383">
        <f t="shared" si="14"/>
        <v>-774.23916790973556</v>
      </c>
    </row>
    <row r="148" spans="2:14" x14ac:dyDescent="0.2">
      <c r="B148" s="382">
        <v>1</v>
      </c>
      <c r="C148" s="382">
        <v>226</v>
      </c>
      <c r="D148" s="379" t="s">
        <v>717</v>
      </c>
      <c r="E148" s="380">
        <v>148</v>
      </c>
      <c r="F148" s="380">
        <v>892</v>
      </c>
      <c r="G148" s="380">
        <v>774</v>
      </c>
      <c r="H148" s="137">
        <f t="shared" si="15"/>
        <v>1.0336322869955157</v>
      </c>
      <c r="I148" s="381">
        <f t="shared" si="16"/>
        <v>0.19121447028423771</v>
      </c>
      <c r="J148" s="137">
        <f t="shared" si="17"/>
        <v>-9.2302894225228221E-2</v>
      </c>
      <c r="K148" s="137">
        <f t="shared" si="18"/>
        <v>-0.16073781296988285</v>
      </c>
      <c r="L148" s="137">
        <f t="shared" si="19"/>
        <v>-0.19317578123578458</v>
      </c>
      <c r="M148" s="137">
        <f t="shared" si="20"/>
        <v>-0.44621648843089567</v>
      </c>
      <c r="N148" s="383">
        <f t="shared" si="14"/>
        <v>-345.37156204551326</v>
      </c>
    </row>
    <row r="149" spans="2:14" x14ac:dyDescent="0.2">
      <c r="B149" s="382">
        <v>1</v>
      </c>
      <c r="C149" s="382">
        <v>227</v>
      </c>
      <c r="D149" s="379" t="s">
        <v>718</v>
      </c>
      <c r="E149" s="380">
        <v>2672</v>
      </c>
      <c r="F149" s="380">
        <v>755</v>
      </c>
      <c r="G149" s="380">
        <v>7880</v>
      </c>
      <c r="H149" s="137">
        <f t="shared" si="15"/>
        <v>13.976158940397351</v>
      </c>
      <c r="I149" s="381">
        <f t="shared" si="16"/>
        <v>0.33908629441624366</v>
      </c>
      <c r="J149" s="137">
        <f t="shared" si="17"/>
        <v>9.8830457184382201E-2</v>
      </c>
      <c r="K149" s="137">
        <f t="shared" si="18"/>
        <v>0.17383616164364096</v>
      </c>
      <c r="L149" s="137">
        <f t="shared" si="19"/>
        <v>-6.9155626652039864E-2</v>
      </c>
      <c r="M149" s="137">
        <f t="shared" si="20"/>
        <v>0.20351099217598331</v>
      </c>
      <c r="N149" s="383">
        <f t="shared" si="14"/>
        <v>1603.6666183467485</v>
      </c>
    </row>
    <row r="150" spans="2:14" x14ac:dyDescent="0.2">
      <c r="B150" s="382">
        <v>1</v>
      </c>
      <c r="C150" s="382">
        <v>228</v>
      </c>
      <c r="D150" s="379" t="s">
        <v>719</v>
      </c>
      <c r="E150" s="380">
        <v>1679</v>
      </c>
      <c r="F150" s="380">
        <v>2504</v>
      </c>
      <c r="G150" s="380">
        <v>5180</v>
      </c>
      <c r="H150" s="137">
        <f t="shared" si="15"/>
        <v>2.7392172523961662</v>
      </c>
      <c r="I150" s="381">
        <f t="shared" si="16"/>
        <v>0.32413127413127413</v>
      </c>
      <c r="J150" s="137">
        <f t="shared" si="17"/>
        <v>2.6207314937555837E-2</v>
      </c>
      <c r="K150" s="137">
        <f t="shared" si="18"/>
        <v>-0.11664716852333068</v>
      </c>
      <c r="L150" s="137">
        <f t="shared" si="19"/>
        <v>-8.16984077966698E-2</v>
      </c>
      <c r="M150" s="137">
        <f t="shared" si="20"/>
        <v>-0.17213826138244465</v>
      </c>
      <c r="N150" s="383">
        <f t="shared" si="14"/>
        <v>-891.67619396106329</v>
      </c>
    </row>
    <row r="151" spans="2:14" x14ac:dyDescent="0.2">
      <c r="B151" s="382">
        <v>1</v>
      </c>
      <c r="C151" s="382">
        <v>230</v>
      </c>
      <c r="D151" s="379" t="s">
        <v>720</v>
      </c>
      <c r="E151" s="380">
        <v>77189</v>
      </c>
      <c r="F151" s="380">
        <v>6737</v>
      </c>
      <c r="G151" s="380">
        <v>119315</v>
      </c>
      <c r="H151" s="137">
        <f t="shared" si="15"/>
        <v>29.167878877838799</v>
      </c>
      <c r="I151" s="381">
        <f t="shared" si="16"/>
        <v>0.64693458492226463</v>
      </c>
      <c r="J151" s="137">
        <f t="shared" si="17"/>
        <v>3.0961489224714542</v>
      </c>
      <c r="K151" s="137">
        <f t="shared" si="18"/>
        <v>0.56655346150327379</v>
      </c>
      <c r="L151" s="137">
        <f t="shared" si="19"/>
        <v>0.18903685052207905</v>
      </c>
      <c r="M151" s="137">
        <f t="shared" si="20"/>
        <v>3.8517392344968071</v>
      </c>
      <c r="N151" s="383">
        <f t="shared" si="14"/>
        <v>459570.26676398655</v>
      </c>
    </row>
    <row r="152" spans="2:14" x14ac:dyDescent="0.2">
      <c r="B152" s="382">
        <v>1</v>
      </c>
      <c r="C152" s="382">
        <v>231</v>
      </c>
      <c r="D152" s="379" t="s">
        <v>721</v>
      </c>
      <c r="E152" s="380">
        <v>1583</v>
      </c>
      <c r="F152" s="380">
        <v>1270</v>
      </c>
      <c r="G152" s="380">
        <v>6717</v>
      </c>
      <c r="H152" s="137">
        <f t="shared" si="15"/>
        <v>6.5354330708661417</v>
      </c>
      <c r="I152" s="381">
        <f t="shared" si="16"/>
        <v>0.23567068631829685</v>
      </c>
      <c r="J152" s="137">
        <f t="shared" si="17"/>
        <v>6.7548711098064027E-2</v>
      </c>
      <c r="K152" s="137">
        <f t="shared" si="18"/>
        <v>-1.8512156026184931E-2</v>
      </c>
      <c r="L152" s="137">
        <f t="shared" si="19"/>
        <v>-0.15589033610710026</v>
      </c>
      <c r="M152" s="137">
        <f t="shared" si="20"/>
        <v>-0.10685378103522117</v>
      </c>
      <c r="N152" s="383">
        <f t="shared" si="14"/>
        <v>-717.73684721358063</v>
      </c>
    </row>
    <row r="153" spans="2:14" x14ac:dyDescent="0.2">
      <c r="B153" s="382">
        <v>1</v>
      </c>
      <c r="C153" s="382">
        <v>241</v>
      </c>
      <c r="D153" s="379" t="s">
        <v>722</v>
      </c>
      <c r="E153" s="380">
        <v>378</v>
      </c>
      <c r="F153" s="380">
        <v>519</v>
      </c>
      <c r="G153" s="380">
        <v>1698</v>
      </c>
      <c r="H153" s="137">
        <f t="shared" si="15"/>
        <v>4</v>
      </c>
      <c r="I153" s="381">
        <f t="shared" si="16"/>
        <v>0.22261484098939929</v>
      </c>
      <c r="J153" s="137">
        <f t="shared" si="17"/>
        <v>-6.7449641100758753E-2</v>
      </c>
      <c r="K153" s="137">
        <f t="shared" si="18"/>
        <v>-8.4054993418240159E-2</v>
      </c>
      <c r="L153" s="137">
        <f t="shared" si="19"/>
        <v>-0.16684027850089855</v>
      </c>
      <c r="M153" s="137">
        <f t="shared" si="20"/>
        <v>-0.31834491301989748</v>
      </c>
      <c r="N153" s="383">
        <f t="shared" si="14"/>
        <v>-540.54966230778587</v>
      </c>
    </row>
    <row r="154" spans="2:14" x14ac:dyDescent="0.2">
      <c r="B154" s="382">
        <v>1</v>
      </c>
      <c r="C154" s="382">
        <v>242</v>
      </c>
      <c r="D154" s="379" t="s">
        <v>723</v>
      </c>
      <c r="E154" s="380">
        <v>2683</v>
      </c>
      <c r="F154" s="380">
        <v>1127</v>
      </c>
      <c r="G154" s="380">
        <v>7263</v>
      </c>
      <c r="H154" s="137">
        <f t="shared" si="15"/>
        <v>8.825199645075422</v>
      </c>
      <c r="I154" s="381">
        <f t="shared" si="16"/>
        <v>0.3694065813024921</v>
      </c>
      <c r="J154" s="137">
        <f t="shared" si="17"/>
        <v>8.2234724307977805E-2</v>
      </c>
      <c r="K154" s="137">
        <f t="shared" si="18"/>
        <v>4.0680019055720676E-2</v>
      </c>
      <c r="L154" s="137">
        <f t="shared" si="19"/>
        <v>-4.372599062280446E-2</v>
      </c>
      <c r="M154" s="137">
        <f t="shared" si="20"/>
        <v>7.9188752740894014E-2</v>
      </c>
      <c r="N154" s="383">
        <f t="shared" si="14"/>
        <v>575.14791115711319</v>
      </c>
    </row>
    <row r="155" spans="2:14" x14ac:dyDescent="0.2">
      <c r="B155" s="382">
        <v>1</v>
      </c>
      <c r="C155" s="382">
        <v>243</v>
      </c>
      <c r="D155" s="379" t="s">
        <v>724</v>
      </c>
      <c r="E155" s="380">
        <v>19256</v>
      </c>
      <c r="F155" s="380">
        <v>869</v>
      </c>
      <c r="G155" s="380">
        <v>28201</v>
      </c>
      <c r="H155" s="137">
        <f t="shared" si="15"/>
        <v>54.611047180667434</v>
      </c>
      <c r="I155" s="381">
        <f t="shared" si="16"/>
        <v>0.68281266621751002</v>
      </c>
      <c r="J155" s="137">
        <f t="shared" si="17"/>
        <v>0.6454137437020705</v>
      </c>
      <c r="K155" s="137">
        <f t="shared" si="18"/>
        <v>1.2242783535436337</v>
      </c>
      <c r="L155" s="137">
        <f t="shared" si="19"/>
        <v>0.21912781081504404</v>
      </c>
      <c r="M155" s="137">
        <f t="shared" si="20"/>
        <v>2.0888199080607479</v>
      </c>
      <c r="N155" s="383">
        <f t="shared" si="14"/>
        <v>58906.810227221154</v>
      </c>
    </row>
    <row r="156" spans="2:14" x14ac:dyDescent="0.2">
      <c r="B156" s="382">
        <v>1</v>
      </c>
      <c r="C156" s="382">
        <v>244</v>
      </c>
      <c r="D156" s="379" t="s">
        <v>725</v>
      </c>
      <c r="E156" s="380">
        <v>2278</v>
      </c>
      <c r="F156" s="380">
        <v>176</v>
      </c>
      <c r="G156" s="380">
        <v>5261</v>
      </c>
      <c r="H156" s="137">
        <f t="shared" si="15"/>
        <v>42.835227272727273</v>
      </c>
      <c r="I156" s="381">
        <f t="shared" si="16"/>
        <v>0.43299752898688465</v>
      </c>
      <c r="J156" s="137">
        <f t="shared" si="17"/>
        <v>2.8386009204960632E-2</v>
      </c>
      <c r="K156" s="137">
        <f t="shared" si="18"/>
        <v>0.91986461915916296</v>
      </c>
      <c r="L156" s="137">
        <f t="shared" si="19"/>
        <v>9.6077611465983041E-3</v>
      </c>
      <c r="M156" s="137">
        <f t="shared" si="20"/>
        <v>0.95785838951072189</v>
      </c>
      <c r="N156" s="383">
        <f t="shared" si="14"/>
        <v>5039.2929872159075</v>
      </c>
    </row>
    <row r="157" spans="2:14" x14ac:dyDescent="0.2">
      <c r="B157" s="382">
        <v>1</v>
      </c>
      <c r="C157" s="382">
        <v>245</v>
      </c>
      <c r="D157" s="379" t="s">
        <v>726</v>
      </c>
      <c r="E157" s="380">
        <v>1268</v>
      </c>
      <c r="F157" s="380">
        <v>204</v>
      </c>
      <c r="G157" s="380">
        <v>6812</v>
      </c>
      <c r="H157" s="137">
        <f t="shared" si="15"/>
        <v>39.607843137254903</v>
      </c>
      <c r="I157" s="381">
        <f t="shared" si="16"/>
        <v>0.18614210217263652</v>
      </c>
      <c r="J157" s="137">
        <f t="shared" si="17"/>
        <v>7.010396980674867E-2</v>
      </c>
      <c r="K157" s="137">
        <f t="shared" si="18"/>
        <v>0.83643433025758984</v>
      </c>
      <c r="L157" s="137">
        <f t="shared" si="19"/>
        <v>-0.19742997828109091</v>
      </c>
      <c r="M157" s="137">
        <f t="shared" si="20"/>
        <v>0.70910832178324767</v>
      </c>
      <c r="N157" s="383">
        <f t="shared" si="14"/>
        <v>4830.4458879874828</v>
      </c>
    </row>
    <row r="158" spans="2:14" x14ac:dyDescent="0.2">
      <c r="B158" s="382">
        <v>1</v>
      </c>
      <c r="C158" s="382">
        <v>246</v>
      </c>
      <c r="D158" s="379" t="s">
        <v>727</v>
      </c>
      <c r="E158" s="380">
        <v>257</v>
      </c>
      <c r="F158" s="380">
        <v>264</v>
      </c>
      <c r="G158" s="380">
        <v>2593</v>
      </c>
      <c r="H158" s="137">
        <f t="shared" si="15"/>
        <v>10.795454545454545</v>
      </c>
      <c r="I158" s="381">
        <f t="shared" si="16"/>
        <v>9.9112996529116856E-2</v>
      </c>
      <c r="J158" s="137">
        <f t="shared" si="17"/>
        <v>-4.3376414318940383E-2</v>
      </c>
      <c r="K158" s="137">
        <f t="shared" si="18"/>
        <v>9.16125788776741E-2</v>
      </c>
      <c r="L158" s="137">
        <f t="shared" si="19"/>
        <v>-0.27042132195694263</v>
      </c>
      <c r="M158" s="137">
        <f t="shared" si="20"/>
        <v>-0.2221851573982089</v>
      </c>
      <c r="N158" s="383">
        <f t="shared" si="14"/>
        <v>-576.12611313355569</v>
      </c>
    </row>
    <row r="159" spans="2:14" x14ac:dyDescent="0.2">
      <c r="B159" s="382">
        <v>1</v>
      </c>
      <c r="C159" s="382">
        <v>247</v>
      </c>
      <c r="D159" s="379" t="s">
        <v>728</v>
      </c>
      <c r="E159" s="380">
        <v>20899</v>
      </c>
      <c r="F159" s="380">
        <v>644</v>
      </c>
      <c r="G159" s="380">
        <v>20581</v>
      </c>
      <c r="H159" s="137">
        <f t="shared" si="15"/>
        <v>64.409937888198755</v>
      </c>
      <c r="I159" s="381">
        <f t="shared" si="16"/>
        <v>1.0154511442592682</v>
      </c>
      <c r="J159" s="137">
        <f t="shared" si="17"/>
        <v>0.44045509780547165</v>
      </c>
      <c r="K159" s="137">
        <f t="shared" si="18"/>
        <v>1.4775869924685194</v>
      </c>
      <c r="L159" s="137">
        <f t="shared" si="19"/>
        <v>0.49811182761064993</v>
      </c>
      <c r="M159" s="137">
        <f t="shared" si="20"/>
        <v>2.4161539178846412</v>
      </c>
      <c r="N159" s="383">
        <f t="shared" si="14"/>
        <v>49726.863783983797</v>
      </c>
    </row>
    <row r="160" spans="2:14" x14ac:dyDescent="0.2">
      <c r="B160" s="382">
        <v>1</v>
      </c>
      <c r="C160" s="382">
        <v>248</v>
      </c>
      <c r="D160" s="379" t="s">
        <v>729</v>
      </c>
      <c r="E160" s="380">
        <v>1155</v>
      </c>
      <c r="F160" s="380">
        <v>439</v>
      </c>
      <c r="G160" s="380">
        <v>5510</v>
      </c>
      <c r="H160" s="137">
        <f t="shared" si="15"/>
        <v>15.182232346241458</v>
      </c>
      <c r="I160" s="381">
        <f t="shared" si="16"/>
        <v>0.20961887477313976</v>
      </c>
      <c r="J160" s="137">
        <f t="shared" si="17"/>
        <v>3.5083476767723505E-2</v>
      </c>
      <c r="K160" s="137">
        <f t="shared" si="18"/>
        <v>0.20501405942783216</v>
      </c>
      <c r="L160" s="137">
        <f t="shared" si="19"/>
        <v>-0.17774000026037859</v>
      </c>
      <c r="M160" s="137">
        <f t="shared" si="20"/>
        <v>6.2357535935177066E-2</v>
      </c>
      <c r="N160" s="383">
        <f t="shared" si="14"/>
        <v>343.59002300282566</v>
      </c>
    </row>
    <row r="161" spans="2:14" x14ac:dyDescent="0.2">
      <c r="B161" s="382">
        <v>1</v>
      </c>
      <c r="C161" s="382">
        <v>249</v>
      </c>
      <c r="D161" s="379" t="s">
        <v>730</v>
      </c>
      <c r="E161" s="380">
        <v>971</v>
      </c>
      <c r="F161" s="380">
        <v>322</v>
      </c>
      <c r="G161" s="380">
        <v>4308</v>
      </c>
      <c r="H161" s="137">
        <f t="shared" si="15"/>
        <v>16.394409937888199</v>
      </c>
      <c r="I161" s="381">
        <f t="shared" si="16"/>
        <v>0.22539461467038069</v>
      </c>
      <c r="J161" s="137">
        <f t="shared" si="17"/>
        <v>2.7527297378400662E-3</v>
      </c>
      <c r="K161" s="137">
        <f t="shared" si="18"/>
        <v>0.2363497549713372</v>
      </c>
      <c r="L161" s="137">
        <f t="shared" si="19"/>
        <v>-0.16450888126787747</v>
      </c>
      <c r="M161" s="137">
        <f t="shared" si="20"/>
        <v>7.4593603441299811E-2</v>
      </c>
      <c r="N161" s="383">
        <f t="shared" si="14"/>
        <v>321.34924362511958</v>
      </c>
    </row>
    <row r="162" spans="2:14" x14ac:dyDescent="0.2">
      <c r="B162" s="382">
        <v>1</v>
      </c>
      <c r="C162" s="382">
        <v>250</v>
      </c>
      <c r="D162" s="379" t="s">
        <v>731</v>
      </c>
      <c r="E162" s="380">
        <v>8695</v>
      </c>
      <c r="F162" s="380">
        <v>752</v>
      </c>
      <c r="G162" s="380">
        <v>10424</v>
      </c>
      <c r="H162" s="137">
        <f t="shared" si="15"/>
        <v>25.424202127659573</v>
      </c>
      <c r="I162" s="381">
        <f t="shared" si="16"/>
        <v>0.83413277052954715</v>
      </c>
      <c r="J162" s="137">
        <f t="shared" si="17"/>
        <v>0.16725759565694748</v>
      </c>
      <c r="K162" s="137">
        <f t="shared" si="18"/>
        <v>0.46977662313790836</v>
      </c>
      <c r="L162" s="137">
        <f t="shared" si="19"/>
        <v>0.34604003928430299</v>
      </c>
      <c r="M162" s="137">
        <f t="shared" si="20"/>
        <v>0.98307425807915894</v>
      </c>
      <c r="N162" s="383">
        <f t="shared" si="14"/>
        <v>10247.566066217152</v>
      </c>
    </row>
    <row r="163" spans="2:14" x14ac:dyDescent="0.2">
      <c r="B163" s="382">
        <v>1</v>
      </c>
      <c r="C163" s="382">
        <v>251</v>
      </c>
      <c r="D163" s="379" t="s">
        <v>732</v>
      </c>
      <c r="E163" s="380">
        <v>2249</v>
      </c>
      <c r="F163" s="380">
        <v>535</v>
      </c>
      <c r="G163" s="380">
        <v>5062</v>
      </c>
      <c r="H163" s="137">
        <f t="shared" si="15"/>
        <v>13.665420560747664</v>
      </c>
      <c r="I163" s="381">
        <f t="shared" si="16"/>
        <v>0.44429079415250888</v>
      </c>
      <c r="J163" s="137">
        <f t="shared" si="17"/>
        <v>2.3033414646768616E-2</v>
      </c>
      <c r="K163" s="137">
        <f t="shared" si="18"/>
        <v>0.16580334258685847</v>
      </c>
      <c r="L163" s="137">
        <f t="shared" si="19"/>
        <v>1.9079426893722794E-2</v>
      </c>
      <c r="M163" s="137">
        <f t="shared" si="20"/>
        <v>0.20791618412734988</v>
      </c>
      <c r="N163" s="383">
        <f t="shared" si="14"/>
        <v>1052.4717240526452</v>
      </c>
    </row>
    <row r="164" spans="2:14" x14ac:dyDescent="0.2">
      <c r="B164" s="382">
        <v>1</v>
      </c>
      <c r="C164" s="382">
        <v>261</v>
      </c>
      <c r="D164" s="379" t="s">
        <v>733</v>
      </c>
      <c r="E164" s="380">
        <v>537103</v>
      </c>
      <c r="F164" s="380">
        <v>8641</v>
      </c>
      <c r="G164" s="380">
        <v>433989</v>
      </c>
      <c r="H164" s="137">
        <f t="shared" si="15"/>
        <v>112.38190024302743</v>
      </c>
      <c r="I164" s="381">
        <f t="shared" si="16"/>
        <v>1.2375958837666392</v>
      </c>
      <c r="J164" s="137">
        <f t="shared" si="17"/>
        <v>11.560080279278061</v>
      </c>
      <c r="K164" s="137">
        <f t="shared" si="18"/>
        <v>2.717698026804054</v>
      </c>
      <c r="L164" s="137">
        <f t="shared" si="19"/>
        <v>0.6844247042887347</v>
      </c>
      <c r="M164" s="137">
        <f t="shared" si="20"/>
        <v>14.96220301037085</v>
      </c>
      <c r="N164" s="383">
        <f t="shared" si="14"/>
        <v>6493431.5222678343</v>
      </c>
    </row>
    <row r="165" spans="2:14" x14ac:dyDescent="0.2">
      <c r="B165" s="382">
        <v>1</v>
      </c>
      <c r="C165" s="382">
        <v>291</v>
      </c>
      <c r="D165" s="379" t="s">
        <v>734</v>
      </c>
      <c r="E165" s="380">
        <v>2078</v>
      </c>
      <c r="F165" s="380">
        <v>1647</v>
      </c>
      <c r="G165" s="380">
        <v>3578</v>
      </c>
      <c r="H165" s="137">
        <f t="shared" si="15"/>
        <v>3.4341226472374013</v>
      </c>
      <c r="I165" s="381">
        <f t="shared" si="16"/>
        <v>0.58077138065958633</v>
      </c>
      <c r="J165" s="137">
        <f t="shared" si="17"/>
        <v>-1.6882416128894469E-2</v>
      </c>
      <c r="K165" s="137">
        <f t="shared" si="18"/>
        <v>-9.86833453720527E-2</v>
      </c>
      <c r="L165" s="137">
        <f t="shared" si="19"/>
        <v>0.13354574619183093</v>
      </c>
      <c r="M165" s="137">
        <f t="shared" si="20"/>
        <v>1.7979984690883771E-2</v>
      </c>
      <c r="N165" s="383">
        <f t="shared" si="14"/>
        <v>64.332385223982129</v>
      </c>
    </row>
    <row r="166" spans="2:14" x14ac:dyDescent="0.2">
      <c r="B166" s="382">
        <v>1</v>
      </c>
      <c r="C166" s="382">
        <v>292</v>
      </c>
      <c r="D166" s="379" t="s">
        <v>735</v>
      </c>
      <c r="E166" s="380">
        <v>1410</v>
      </c>
      <c r="F166" s="380">
        <v>2382</v>
      </c>
      <c r="G166" s="380">
        <v>2902</v>
      </c>
      <c r="H166" s="137">
        <f t="shared" si="15"/>
        <v>1.8102434928631401</v>
      </c>
      <c r="I166" s="381">
        <f t="shared" si="16"/>
        <v>0.48587181254307377</v>
      </c>
      <c r="J166" s="137">
        <f t="shared" si="17"/>
        <v>-3.5065099150692475E-2</v>
      </c>
      <c r="K166" s="137">
        <f t="shared" si="18"/>
        <v>-0.14066183361632767</v>
      </c>
      <c r="L166" s="137">
        <f t="shared" si="19"/>
        <v>5.3953442676092603E-2</v>
      </c>
      <c r="M166" s="137">
        <f t="shared" si="20"/>
        <v>-0.12177349009092754</v>
      </c>
      <c r="N166" s="383">
        <f t="shared" si="14"/>
        <v>-353.38666824387172</v>
      </c>
    </row>
    <row r="167" spans="2:14" x14ac:dyDescent="0.2">
      <c r="B167" s="382">
        <v>1</v>
      </c>
      <c r="C167" s="382">
        <v>293</v>
      </c>
      <c r="D167" s="379" t="s">
        <v>736</v>
      </c>
      <c r="E167" s="380">
        <v>10387</v>
      </c>
      <c r="F167" s="380">
        <v>3431</v>
      </c>
      <c r="G167" s="380">
        <v>25753</v>
      </c>
      <c r="H167" s="137">
        <f t="shared" si="15"/>
        <v>10.533372194695424</v>
      </c>
      <c r="I167" s="381">
        <f t="shared" si="16"/>
        <v>0.40333165068147403</v>
      </c>
      <c r="J167" s="137">
        <f t="shared" si="17"/>
        <v>0.57956876139828128</v>
      </c>
      <c r="K167" s="137">
        <f t="shared" si="18"/>
        <v>8.4837554485780162E-2</v>
      </c>
      <c r="L167" s="137">
        <f t="shared" si="19"/>
        <v>-1.5273022159457163E-2</v>
      </c>
      <c r="M167" s="137">
        <f t="shared" si="20"/>
        <v>0.64913329372460427</v>
      </c>
      <c r="N167" s="383">
        <f t="shared" si="14"/>
        <v>16717.129713289734</v>
      </c>
    </row>
    <row r="168" spans="2:14" x14ac:dyDescent="0.2">
      <c r="B168" s="382">
        <v>1</v>
      </c>
      <c r="C168" s="382">
        <v>294</v>
      </c>
      <c r="D168" s="379" t="s">
        <v>737</v>
      </c>
      <c r="E168" s="380">
        <v>1712</v>
      </c>
      <c r="F168" s="380">
        <v>2433</v>
      </c>
      <c r="G168" s="380">
        <v>5144</v>
      </c>
      <c r="H168" s="137">
        <f t="shared" si="15"/>
        <v>2.8179202630497326</v>
      </c>
      <c r="I168" s="381">
        <f t="shared" si="16"/>
        <v>0.33281493001555212</v>
      </c>
      <c r="J168" s="137">
        <f t="shared" si="17"/>
        <v>2.5239006374264822E-2</v>
      </c>
      <c r="K168" s="137">
        <f t="shared" si="18"/>
        <v>-0.1146126369520557</v>
      </c>
      <c r="L168" s="137">
        <f t="shared" si="19"/>
        <v>-7.4415422336513423E-2</v>
      </c>
      <c r="M168" s="137">
        <f t="shared" si="20"/>
        <v>-0.16378905291430429</v>
      </c>
      <c r="N168" s="383">
        <f t="shared" si="14"/>
        <v>-842.53088819118125</v>
      </c>
    </row>
    <row r="169" spans="2:14" x14ac:dyDescent="0.2">
      <c r="B169" s="382">
        <v>1</v>
      </c>
      <c r="C169" s="382">
        <v>295</v>
      </c>
      <c r="D169" s="379" t="s">
        <v>738</v>
      </c>
      <c r="E169" s="380">
        <v>10479</v>
      </c>
      <c r="F169" s="380">
        <v>2986</v>
      </c>
      <c r="G169" s="380">
        <v>23709</v>
      </c>
      <c r="H169" s="137">
        <f t="shared" si="15"/>
        <v>11.449430676490287</v>
      </c>
      <c r="I169" s="381">
        <f t="shared" si="16"/>
        <v>0.44198405668733393</v>
      </c>
      <c r="J169" s="137">
        <f t="shared" si="17"/>
        <v>0.52459035297142464</v>
      </c>
      <c r="K169" s="137">
        <f t="shared" si="18"/>
        <v>0.10851835000896184</v>
      </c>
      <c r="L169" s="137">
        <f t="shared" si="19"/>
        <v>1.7144765313030268E-2</v>
      </c>
      <c r="M169" s="137">
        <f t="shared" si="20"/>
        <v>0.65025346829341668</v>
      </c>
      <c r="N169" s="383">
        <f t="shared" si="14"/>
        <v>15416.859479768616</v>
      </c>
    </row>
    <row r="170" spans="2:14" x14ac:dyDescent="0.2">
      <c r="B170" s="382">
        <v>1</v>
      </c>
      <c r="C170" s="382">
        <v>296</v>
      </c>
      <c r="D170" s="379" t="s">
        <v>739</v>
      </c>
      <c r="E170" s="380">
        <v>6840</v>
      </c>
      <c r="F170" s="380">
        <v>3249</v>
      </c>
      <c r="G170" s="380">
        <v>17679</v>
      </c>
      <c r="H170" s="137">
        <f t="shared" si="15"/>
        <v>7.5466297322253002</v>
      </c>
      <c r="I170" s="381">
        <f t="shared" si="16"/>
        <v>0.38689971152214492</v>
      </c>
      <c r="J170" s="137">
        <f t="shared" si="17"/>
        <v>0.36239866862017905</v>
      </c>
      <c r="K170" s="137">
        <f t="shared" si="18"/>
        <v>7.628032452232039E-3</v>
      </c>
      <c r="L170" s="137">
        <f t="shared" si="19"/>
        <v>-2.9054495720177209E-2</v>
      </c>
      <c r="M170" s="137">
        <f t="shared" si="20"/>
        <v>0.34097220535223388</v>
      </c>
      <c r="N170" s="383">
        <f t="shared" si="14"/>
        <v>6028.0476184221425</v>
      </c>
    </row>
    <row r="171" spans="2:14" x14ac:dyDescent="0.2">
      <c r="B171" s="382">
        <v>1</v>
      </c>
      <c r="C171" s="382">
        <v>297</v>
      </c>
      <c r="D171" s="379" t="s">
        <v>740</v>
      </c>
      <c r="E171" s="380">
        <v>1936</v>
      </c>
      <c r="F171" s="380">
        <v>2916</v>
      </c>
      <c r="G171" s="380">
        <v>5060</v>
      </c>
      <c r="H171" s="137">
        <f t="shared" si="15"/>
        <v>2.3991769547325101</v>
      </c>
      <c r="I171" s="381">
        <f t="shared" si="16"/>
        <v>0.38260869565217392</v>
      </c>
      <c r="J171" s="137">
        <f t="shared" si="17"/>
        <v>2.2979619726585777E-2</v>
      </c>
      <c r="K171" s="137">
        <f t="shared" si="18"/>
        <v>-0.12543746403245307</v>
      </c>
      <c r="L171" s="137">
        <f t="shared" si="19"/>
        <v>-3.2653372346193747E-2</v>
      </c>
      <c r="M171" s="137">
        <f t="shared" si="20"/>
        <v>-0.13511121665206105</v>
      </c>
      <c r="N171" s="383">
        <f t="shared" si="14"/>
        <v>-683.66275625942887</v>
      </c>
    </row>
    <row r="172" spans="2:14" x14ac:dyDescent="0.2">
      <c r="B172" s="382">
        <v>1</v>
      </c>
      <c r="C172" s="382">
        <v>298</v>
      </c>
      <c r="D172" s="379" t="s">
        <v>741</v>
      </c>
      <c r="E172" s="380">
        <v>1611</v>
      </c>
      <c r="F172" s="380">
        <v>1910</v>
      </c>
      <c r="G172" s="380">
        <v>6727</v>
      </c>
      <c r="H172" s="137">
        <f t="shared" si="15"/>
        <v>4.3654450261780102</v>
      </c>
      <c r="I172" s="381">
        <f t="shared" si="16"/>
        <v>0.23948268173034043</v>
      </c>
      <c r="J172" s="137">
        <f t="shared" si="17"/>
        <v>6.7817685698978211E-2</v>
      </c>
      <c r="K172" s="137">
        <f t="shared" si="18"/>
        <v>-7.4607966714301879E-2</v>
      </c>
      <c r="L172" s="137">
        <f t="shared" si="19"/>
        <v>-0.15269321411953263</v>
      </c>
      <c r="M172" s="137">
        <f t="shared" si="20"/>
        <v>-0.1594834951348563</v>
      </c>
      <c r="N172" s="383">
        <f t="shared" si="14"/>
        <v>-1072.8454717721784</v>
      </c>
    </row>
    <row r="173" spans="2:14" x14ac:dyDescent="0.2">
      <c r="B173" s="382">
        <v>2</v>
      </c>
      <c r="C173" s="382">
        <v>301</v>
      </c>
      <c r="D173" s="379" t="s">
        <v>742</v>
      </c>
      <c r="E173" s="380">
        <v>3016</v>
      </c>
      <c r="F173" s="380">
        <v>774</v>
      </c>
      <c r="G173" s="380">
        <v>4648</v>
      </c>
      <c r="H173" s="137">
        <f t="shared" si="15"/>
        <v>9.901808785529715</v>
      </c>
      <c r="I173" s="381">
        <f t="shared" si="16"/>
        <v>0.64888123924268504</v>
      </c>
      <c r="J173" s="137">
        <f t="shared" si="17"/>
        <v>1.1897866168921904E-2</v>
      </c>
      <c r="K173" s="137">
        <f t="shared" si="18"/>
        <v>6.8511168944244583E-2</v>
      </c>
      <c r="L173" s="137">
        <f t="shared" si="19"/>
        <v>0.19066951023366907</v>
      </c>
      <c r="M173" s="137">
        <f t="shared" si="20"/>
        <v>0.27107854534683556</v>
      </c>
      <c r="N173" s="383">
        <f t="shared" si="14"/>
        <v>1259.9730787720916</v>
      </c>
    </row>
    <row r="174" spans="2:14" x14ac:dyDescent="0.2">
      <c r="B174" s="382">
        <v>2</v>
      </c>
      <c r="C174" s="382">
        <v>302</v>
      </c>
      <c r="D174" s="379" t="s">
        <v>743</v>
      </c>
      <c r="E174" s="380">
        <v>367</v>
      </c>
      <c r="F174" s="380">
        <v>760</v>
      </c>
      <c r="G174" s="380">
        <v>1100</v>
      </c>
      <c r="H174" s="137">
        <f t="shared" si="15"/>
        <v>1.9302631578947369</v>
      </c>
      <c r="I174" s="381">
        <f t="shared" si="16"/>
        <v>0.33363636363636362</v>
      </c>
      <c r="J174" s="137">
        <f t="shared" si="17"/>
        <v>-8.3534322235426214E-2</v>
      </c>
      <c r="K174" s="137">
        <f t="shared" si="18"/>
        <v>-0.1375592356896044</v>
      </c>
      <c r="L174" s="137">
        <f t="shared" si="19"/>
        <v>-7.3726485649410783E-2</v>
      </c>
      <c r="M174" s="137">
        <f t="shared" si="20"/>
        <v>-0.29482004357444136</v>
      </c>
      <c r="N174" s="383">
        <f t="shared" si="14"/>
        <v>-324.30204793188551</v>
      </c>
    </row>
    <row r="175" spans="2:14" x14ac:dyDescent="0.2">
      <c r="B175" s="382">
        <v>2</v>
      </c>
      <c r="C175" s="382">
        <v>303</v>
      </c>
      <c r="D175" s="379" t="s">
        <v>744</v>
      </c>
      <c r="E175" s="380">
        <v>727</v>
      </c>
      <c r="F175" s="380">
        <v>1500</v>
      </c>
      <c r="G175" s="380">
        <v>3077</v>
      </c>
      <c r="H175" s="137">
        <f t="shared" si="15"/>
        <v>2.536</v>
      </c>
      <c r="I175" s="381">
        <f t="shared" si="16"/>
        <v>0.23626909327266818</v>
      </c>
      <c r="J175" s="137">
        <f t="shared" si="17"/>
        <v>-3.0358043634694468E-2</v>
      </c>
      <c r="K175" s="137">
        <f t="shared" si="18"/>
        <v>-0.12190048618417199</v>
      </c>
      <c r="L175" s="137">
        <f t="shared" si="19"/>
        <v>-0.15538845196912637</v>
      </c>
      <c r="M175" s="137">
        <f t="shared" si="20"/>
        <v>-0.30764698178799282</v>
      </c>
      <c r="N175" s="383">
        <f t="shared" si="14"/>
        <v>-946.62976296165391</v>
      </c>
    </row>
    <row r="176" spans="2:14" x14ac:dyDescent="0.2">
      <c r="B176" s="382">
        <v>2</v>
      </c>
      <c r="C176" s="382">
        <v>304</v>
      </c>
      <c r="D176" s="379" t="s">
        <v>745</v>
      </c>
      <c r="E176" s="380">
        <v>1151</v>
      </c>
      <c r="F176" s="380">
        <v>1692</v>
      </c>
      <c r="G176" s="380">
        <v>2239</v>
      </c>
      <c r="H176" s="137">
        <f t="shared" si="15"/>
        <v>2.0035460992907801</v>
      </c>
      <c r="I176" s="381">
        <f t="shared" si="16"/>
        <v>0.51406878070567219</v>
      </c>
      <c r="J176" s="137">
        <f t="shared" si="17"/>
        <v>-5.289811519130206E-2</v>
      </c>
      <c r="K176" s="137">
        <f t="shared" si="18"/>
        <v>-0.13566481695431062</v>
      </c>
      <c r="L176" s="137">
        <f t="shared" si="19"/>
        <v>7.7602250492222608E-2</v>
      </c>
      <c r="M176" s="137">
        <f t="shared" si="20"/>
        <v>-0.11096068165339007</v>
      </c>
      <c r="N176" s="383">
        <f t="shared" si="14"/>
        <v>-248.44096622194036</v>
      </c>
    </row>
    <row r="177" spans="2:14" x14ac:dyDescent="0.2">
      <c r="B177" s="382">
        <v>2</v>
      </c>
      <c r="C177" s="382">
        <v>305</v>
      </c>
      <c r="D177" s="379" t="s">
        <v>746</v>
      </c>
      <c r="E177" s="380">
        <v>691</v>
      </c>
      <c r="F177" s="380">
        <v>1080</v>
      </c>
      <c r="G177" s="380">
        <v>1404</v>
      </c>
      <c r="H177" s="137">
        <f t="shared" si="15"/>
        <v>1.9398148148148149</v>
      </c>
      <c r="I177" s="381">
        <f t="shared" si="16"/>
        <v>0.49216524216524216</v>
      </c>
      <c r="J177" s="137">
        <f t="shared" si="17"/>
        <v>-7.5357494367635405E-2</v>
      </c>
      <c r="K177" s="137">
        <f t="shared" si="18"/>
        <v>-0.13731231822862663</v>
      </c>
      <c r="L177" s="137">
        <f t="shared" si="19"/>
        <v>5.9231744470127912E-2</v>
      </c>
      <c r="M177" s="137">
        <f t="shared" si="20"/>
        <v>-0.15343806812613414</v>
      </c>
      <c r="N177" s="383">
        <f t="shared" si="14"/>
        <v>-215.42704764909234</v>
      </c>
    </row>
    <row r="178" spans="2:14" x14ac:dyDescent="0.2">
      <c r="B178" s="382">
        <v>2</v>
      </c>
      <c r="C178" s="382">
        <v>306</v>
      </c>
      <c r="D178" s="379" t="s">
        <v>747</v>
      </c>
      <c r="E178" s="380">
        <v>8710</v>
      </c>
      <c r="F178" s="380">
        <v>1476</v>
      </c>
      <c r="G178" s="380">
        <v>16406</v>
      </c>
      <c r="H178" s="137">
        <f t="shared" si="15"/>
        <v>17.016260162601625</v>
      </c>
      <c r="I178" s="381">
        <f t="shared" si="16"/>
        <v>0.53090332805071316</v>
      </c>
      <c r="J178" s="137">
        <f t="shared" si="17"/>
        <v>0.32815820192380502</v>
      </c>
      <c r="K178" s="137">
        <f t="shared" si="18"/>
        <v>0.25242504744461935</v>
      </c>
      <c r="L178" s="137">
        <f t="shared" si="19"/>
        <v>9.172139168990974E-2</v>
      </c>
      <c r="M178" s="137">
        <f t="shared" si="20"/>
        <v>0.67230464105833421</v>
      </c>
      <c r="N178" s="383">
        <f t="shared" si="14"/>
        <v>11029.82994120303</v>
      </c>
    </row>
    <row r="179" spans="2:14" x14ac:dyDescent="0.2">
      <c r="B179" s="382">
        <v>2</v>
      </c>
      <c r="C179" s="382">
        <v>307</v>
      </c>
      <c r="D179" s="379" t="s">
        <v>748</v>
      </c>
      <c r="E179" s="380">
        <v>498</v>
      </c>
      <c r="F179" s="380">
        <v>1024</v>
      </c>
      <c r="G179" s="380">
        <v>2580</v>
      </c>
      <c r="H179" s="137">
        <f t="shared" si="15"/>
        <v>3.005859375</v>
      </c>
      <c r="I179" s="381">
        <f t="shared" si="16"/>
        <v>0.19302325581395349</v>
      </c>
      <c r="J179" s="137">
        <f t="shared" si="17"/>
        <v>-4.3726081300128804E-2</v>
      </c>
      <c r="K179" s="137">
        <f t="shared" si="18"/>
        <v>-0.10975427062572407</v>
      </c>
      <c r="L179" s="137">
        <f t="shared" si="19"/>
        <v>-0.19165875213087588</v>
      </c>
      <c r="M179" s="137">
        <f t="shared" si="20"/>
        <v>-0.34513910405672876</v>
      </c>
      <c r="N179" s="383">
        <f t="shared" si="14"/>
        <v>-890.45888846636024</v>
      </c>
    </row>
    <row r="180" spans="2:14" x14ac:dyDescent="0.2">
      <c r="B180" s="382">
        <v>2</v>
      </c>
      <c r="C180" s="382">
        <v>309</v>
      </c>
      <c r="D180" s="379" t="s">
        <v>749</v>
      </c>
      <c r="E180" s="380">
        <v>270</v>
      </c>
      <c r="F180" s="380">
        <v>1403</v>
      </c>
      <c r="G180" s="380">
        <v>1282</v>
      </c>
      <c r="H180" s="137">
        <f t="shared" si="15"/>
        <v>1.1062009978617249</v>
      </c>
      <c r="I180" s="381">
        <f t="shared" si="16"/>
        <v>0.21060842433697347</v>
      </c>
      <c r="J180" s="137">
        <f t="shared" si="17"/>
        <v>-7.8638984498788297E-2</v>
      </c>
      <c r="K180" s="137">
        <f t="shared" si="18"/>
        <v>-0.15886185762690463</v>
      </c>
      <c r="L180" s="137">
        <f t="shared" si="19"/>
        <v>-0.17691006466855566</v>
      </c>
      <c r="M180" s="137">
        <f t="shared" si="20"/>
        <v>-0.41441090679424863</v>
      </c>
      <c r="N180" s="383">
        <f t="shared" si="14"/>
        <v>-531.27478251022671</v>
      </c>
    </row>
    <row r="181" spans="2:14" x14ac:dyDescent="0.2">
      <c r="B181" s="382">
        <v>2</v>
      </c>
      <c r="C181" s="382">
        <v>310</v>
      </c>
      <c r="D181" s="379" t="s">
        <v>750</v>
      </c>
      <c r="E181" s="380">
        <v>896</v>
      </c>
      <c r="F181" s="380">
        <v>2249</v>
      </c>
      <c r="G181" s="380">
        <v>2712</v>
      </c>
      <c r="H181" s="137">
        <f t="shared" si="15"/>
        <v>1.604268563806136</v>
      </c>
      <c r="I181" s="381">
        <f t="shared" si="16"/>
        <v>0.3303834808259587</v>
      </c>
      <c r="J181" s="137">
        <f t="shared" si="17"/>
        <v>-4.0175616568061741E-2</v>
      </c>
      <c r="K181" s="137">
        <f t="shared" si="18"/>
        <v>-0.14598643927724994</v>
      </c>
      <c r="L181" s="137">
        <f t="shared" si="19"/>
        <v>-7.645467968743852E-2</v>
      </c>
      <c r="M181" s="137">
        <f t="shared" si="20"/>
        <v>-0.26261673553275022</v>
      </c>
      <c r="N181" s="383">
        <f t="shared" si="14"/>
        <v>-712.21658676481866</v>
      </c>
    </row>
    <row r="182" spans="2:14" x14ac:dyDescent="0.2">
      <c r="B182" s="382">
        <v>2</v>
      </c>
      <c r="C182" s="382">
        <v>311</v>
      </c>
      <c r="D182" s="379" t="s">
        <v>751</v>
      </c>
      <c r="E182" s="380">
        <v>1319</v>
      </c>
      <c r="F182" s="380">
        <v>1983</v>
      </c>
      <c r="G182" s="380">
        <v>3766</v>
      </c>
      <c r="H182" s="137">
        <f t="shared" si="15"/>
        <v>2.5642965204236008</v>
      </c>
      <c r="I182" s="381">
        <f t="shared" si="16"/>
        <v>0.35023898035050449</v>
      </c>
      <c r="J182" s="137">
        <f t="shared" si="17"/>
        <v>-1.182569363170804E-2</v>
      </c>
      <c r="K182" s="137">
        <f t="shared" si="18"/>
        <v>-0.12116900000999682</v>
      </c>
      <c r="L182" s="137">
        <f t="shared" si="19"/>
        <v>-5.9801864759197916E-2</v>
      </c>
      <c r="M182" s="137">
        <f t="shared" si="20"/>
        <v>-0.19279655840090276</v>
      </c>
      <c r="N182" s="383">
        <f t="shared" si="14"/>
        <v>-726.07183893779984</v>
      </c>
    </row>
    <row r="183" spans="2:14" x14ac:dyDescent="0.2">
      <c r="B183" s="382">
        <v>2</v>
      </c>
      <c r="C183" s="382">
        <v>312</v>
      </c>
      <c r="D183" s="379" t="s">
        <v>752</v>
      </c>
      <c r="E183" s="380">
        <v>1241</v>
      </c>
      <c r="F183" s="380">
        <v>2082</v>
      </c>
      <c r="G183" s="380">
        <v>3183</v>
      </c>
      <c r="H183" s="137">
        <f t="shared" si="15"/>
        <v>2.1248799231508166</v>
      </c>
      <c r="I183" s="381">
        <f t="shared" si="16"/>
        <v>0.38988375746151427</v>
      </c>
      <c r="J183" s="137">
        <f t="shared" si="17"/>
        <v>-2.750691286500425E-2</v>
      </c>
      <c r="K183" s="137">
        <f t="shared" si="18"/>
        <v>-0.13252824704095142</v>
      </c>
      <c r="L183" s="137">
        <f t="shared" si="19"/>
        <v>-2.6551775267123164E-2</v>
      </c>
      <c r="M183" s="137">
        <f t="shared" si="20"/>
        <v>-0.18658693517307884</v>
      </c>
      <c r="N183" s="383">
        <f t="shared" si="14"/>
        <v>-593.90621465590993</v>
      </c>
    </row>
    <row r="184" spans="2:14" x14ac:dyDescent="0.2">
      <c r="B184" s="382">
        <v>2</v>
      </c>
      <c r="C184" s="382">
        <v>321</v>
      </c>
      <c r="D184" s="379" t="s">
        <v>753</v>
      </c>
      <c r="E184" s="380">
        <v>1472</v>
      </c>
      <c r="F184" s="380">
        <v>956</v>
      </c>
      <c r="G184" s="380">
        <v>4772</v>
      </c>
      <c r="H184" s="137">
        <f t="shared" si="15"/>
        <v>6.531380753138075</v>
      </c>
      <c r="I184" s="381">
        <f t="shared" si="16"/>
        <v>0.30846605196982396</v>
      </c>
      <c r="J184" s="137">
        <f t="shared" si="17"/>
        <v>1.5233151220257634E-2</v>
      </c>
      <c r="K184" s="137">
        <f t="shared" si="18"/>
        <v>-1.8616911464205972E-2</v>
      </c>
      <c r="L184" s="137">
        <f t="shared" si="19"/>
        <v>-9.4836835522545432E-2</v>
      </c>
      <c r="M184" s="137">
        <f t="shared" si="20"/>
        <v>-9.8220595766493765E-2</v>
      </c>
      <c r="N184" s="383">
        <f t="shared" si="14"/>
        <v>-468.70868299770825</v>
      </c>
    </row>
    <row r="185" spans="2:14" x14ac:dyDescent="0.2">
      <c r="B185" s="382">
        <v>2</v>
      </c>
      <c r="C185" s="382">
        <v>322</v>
      </c>
      <c r="D185" s="379" t="s">
        <v>754</v>
      </c>
      <c r="E185" s="380">
        <v>136</v>
      </c>
      <c r="F185" s="380">
        <v>454</v>
      </c>
      <c r="G185" s="380">
        <v>459</v>
      </c>
      <c r="H185" s="137">
        <f t="shared" si="15"/>
        <v>1.3105726872246697</v>
      </c>
      <c r="I185" s="381">
        <f t="shared" si="16"/>
        <v>0.29629629629629628</v>
      </c>
      <c r="J185" s="137">
        <f t="shared" si="17"/>
        <v>-0.10077559415402462</v>
      </c>
      <c r="K185" s="137">
        <f t="shared" si="18"/>
        <v>-0.15357869690877171</v>
      </c>
      <c r="L185" s="137">
        <f t="shared" si="19"/>
        <v>-0.10504361418870939</v>
      </c>
      <c r="M185" s="137">
        <f t="shared" si="20"/>
        <v>-0.35939790525150572</v>
      </c>
      <c r="N185" s="383">
        <f t="shared" si="14"/>
        <v>-164.96363851044111</v>
      </c>
    </row>
    <row r="186" spans="2:14" x14ac:dyDescent="0.2">
      <c r="B186" s="382">
        <v>2</v>
      </c>
      <c r="C186" s="382">
        <v>323</v>
      </c>
      <c r="D186" s="379" t="s">
        <v>755</v>
      </c>
      <c r="E186" s="380">
        <v>311</v>
      </c>
      <c r="F186" s="380">
        <v>449</v>
      </c>
      <c r="G186" s="380">
        <v>672</v>
      </c>
      <c r="H186" s="137">
        <f t="shared" si="15"/>
        <v>2.1893095768374167</v>
      </c>
      <c r="I186" s="381">
        <f t="shared" si="16"/>
        <v>0.46279761904761907</v>
      </c>
      <c r="J186" s="137">
        <f t="shared" si="17"/>
        <v>-9.5046435154552758E-2</v>
      </c>
      <c r="K186" s="137">
        <f t="shared" si="18"/>
        <v>-0.13086269240126036</v>
      </c>
      <c r="L186" s="137">
        <f t="shared" si="19"/>
        <v>3.460110790238409E-2</v>
      </c>
      <c r="M186" s="137">
        <f t="shared" si="20"/>
        <v>-0.19130801965342903</v>
      </c>
      <c r="N186" s="383">
        <f t="shared" si="14"/>
        <v>-128.5589892071043</v>
      </c>
    </row>
    <row r="187" spans="2:14" x14ac:dyDescent="0.2">
      <c r="B187" s="382">
        <v>2</v>
      </c>
      <c r="C187" s="382">
        <v>324</v>
      </c>
      <c r="D187" s="379" t="s">
        <v>756</v>
      </c>
      <c r="E187" s="380">
        <v>428</v>
      </c>
      <c r="F187" s="380">
        <v>558</v>
      </c>
      <c r="G187" s="380">
        <v>762</v>
      </c>
      <c r="H187" s="137">
        <f t="shared" si="15"/>
        <v>2.1326164874551972</v>
      </c>
      <c r="I187" s="381">
        <f t="shared" si="16"/>
        <v>0.56167979002624668</v>
      </c>
      <c r="J187" s="137">
        <f t="shared" si="17"/>
        <v>-9.2625663746325221E-2</v>
      </c>
      <c r="K187" s="137">
        <f t="shared" si="18"/>
        <v>-0.1323282510789196</v>
      </c>
      <c r="L187" s="137">
        <f t="shared" si="19"/>
        <v>0.11753362193831081</v>
      </c>
      <c r="M187" s="137">
        <f t="shared" si="20"/>
        <v>-0.10742029288693401</v>
      </c>
      <c r="N187" s="383">
        <f t="shared" si="14"/>
        <v>-81.854263179843713</v>
      </c>
    </row>
    <row r="188" spans="2:14" x14ac:dyDescent="0.2">
      <c r="B188" s="382">
        <v>2</v>
      </c>
      <c r="C188" s="382">
        <v>325</v>
      </c>
      <c r="D188" s="379" t="s">
        <v>757</v>
      </c>
      <c r="E188" s="380">
        <v>50</v>
      </c>
      <c r="F188" s="380">
        <v>288</v>
      </c>
      <c r="G188" s="380">
        <v>172</v>
      </c>
      <c r="H188" s="137">
        <f t="shared" si="15"/>
        <v>0.77083333333333337</v>
      </c>
      <c r="I188" s="381">
        <f t="shared" si="16"/>
        <v>0.29069767441860467</v>
      </c>
      <c r="J188" s="137">
        <f t="shared" si="17"/>
        <v>-0.10849516520026134</v>
      </c>
      <c r="K188" s="137">
        <f t="shared" si="18"/>
        <v>-0.16753136208171115</v>
      </c>
      <c r="L188" s="137">
        <f t="shared" si="19"/>
        <v>-0.10973918046580765</v>
      </c>
      <c r="M188" s="137">
        <f t="shared" si="20"/>
        <v>-0.38576570774778018</v>
      </c>
      <c r="N188" s="383">
        <f t="shared" si="14"/>
        <v>-66.351701732618196</v>
      </c>
    </row>
    <row r="189" spans="2:14" x14ac:dyDescent="0.2">
      <c r="B189" s="382">
        <v>2</v>
      </c>
      <c r="C189" s="382">
        <v>326</v>
      </c>
      <c r="D189" s="379" t="s">
        <v>758</v>
      </c>
      <c r="E189" s="380">
        <v>243</v>
      </c>
      <c r="F189" s="380">
        <v>932</v>
      </c>
      <c r="G189" s="380">
        <v>718</v>
      </c>
      <c r="H189" s="137">
        <f t="shared" si="15"/>
        <v>1.0311158798283262</v>
      </c>
      <c r="I189" s="381">
        <f t="shared" si="16"/>
        <v>0.33844011142061281</v>
      </c>
      <c r="J189" s="137">
        <f t="shared" si="17"/>
        <v>-9.3809151990347575E-2</v>
      </c>
      <c r="K189" s="137">
        <f t="shared" si="18"/>
        <v>-0.16080286397346347</v>
      </c>
      <c r="L189" s="137">
        <f t="shared" si="19"/>
        <v>-6.969758057380919E-2</v>
      </c>
      <c r="M189" s="137">
        <f t="shared" si="20"/>
        <v>-0.32430959653762026</v>
      </c>
      <c r="N189" s="383">
        <f t="shared" si="14"/>
        <v>-232.85429031401134</v>
      </c>
    </row>
    <row r="190" spans="2:14" x14ac:dyDescent="0.2">
      <c r="B190" s="382">
        <v>2</v>
      </c>
      <c r="C190" s="382">
        <v>329</v>
      </c>
      <c r="D190" s="379" t="s">
        <v>759</v>
      </c>
      <c r="E190" s="380">
        <v>13162</v>
      </c>
      <c r="F190" s="380">
        <v>2111</v>
      </c>
      <c r="G190" s="380">
        <v>16077</v>
      </c>
      <c r="H190" s="137">
        <f t="shared" si="15"/>
        <v>13.850781620085268</v>
      </c>
      <c r="I190" s="381">
        <f t="shared" si="16"/>
        <v>0.81868507806182744</v>
      </c>
      <c r="J190" s="137">
        <f t="shared" si="17"/>
        <v>0.31930893755372874</v>
      </c>
      <c r="K190" s="137">
        <f t="shared" si="18"/>
        <v>0.17059506432883026</v>
      </c>
      <c r="L190" s="137">
        <f t="shared" si="19"/>
        <v>0.33308405379447442</v>
      </c>
      <c r="M190" s="137">
        <f t="shared" si="20"/>
        <v>0.82298805567703348</v>
      </c>
      <c r="N190" s="383">
        <f t="shared" si="14"/>
        <v>13231.178971119667</v>
      </c>
    </row>
    <row r="191" spans="2:14" x14ac:dyDescent="0.2">
      <c r="B191" s="382">
        <v>2</v>
      </c>
      <c r="C191" s="382">
        <v>331</v>
      </c>
      <c r="D191" s="379" t="s">
        <v>760</v>
      </c>
      <c r="E191" s="380">
        <v>943</v>
      </c>
      <c r="F191" s="380">
        <v>619</v>
      </c>
      <c r="G191" s="380">
        <v>2705</v>
      </c>
      <c r="H191" s="137">
        <f t="shared" si="15"/>
        <v>5.8933764135702749</v>
      </c>
      <c r="I191" s="381">
        <f t="shared" si="16"/>
        <v>0.34861367837338264</v>
      </c>
      <c r="J191" s="137">
        <f t="shared" si="17"/>
        <v>-4.0363898788701662E-2</v>
      </c>
      <c r="K191" s="137">
        <f t="shared" si="18"/>
        <v>-3.5109799864305895E-2</v>
      </c>
      <c r="L191" s="137">
        <f t="shared" si="19"/>
        <v>-6.1165006139451493E-2</v>
      </c>
      <c r="M191" s="137">
        <f t="shared" si="20"/>
        <v>-0.13663870479245904</v>
      </c>
      <c r="N191" s="383">
        <f t="shared" si="14"/>
        <v>-369.60769646360171</v>
      </c>
    </row>
    <row r="192" spans="2:14" x14ac:dyDescent="0.2">
      <c r="B192" s="382">
        <v>2</v>
      </c>
      <c r="C192" s="382">
        <v>332</v>
      </c>
      <c r="D192" s="379" t="s">
        <v>761</v>
      </c>
      <c r="E192" s="380">
        <v>1254</v>
      </c>
      <c r="F192" s="380">
        <v>2311</v>
      </c>
      <c r="G192" s="380">
        <v>3369</v>
      </c>
      <c r="H192" s="137">
        <f t="shared" si="15"/>
        <v>2.0004327131112074</v>
      </c>
      <c r="I192" s="381">
        <f t="shared" si="16"/>
        <v>0.37221727515583258</v>
      </c>
      <c r="J192" s="137">
        <f t="shared" si="17"/>
        <v>-2.2503985288000659E-2</v>
      </c>
      <c r="K192" s="137">
        <f t="shared" si="18"/>
        <v>-0.13574530031096127</v>
      </c>
      <c r="L192" s="137">
        <f t="shared" si="19"/>
        <v>-4.136866062958218E-2</v>
      </c>
      <c r="M192" s="137">
        <f t="shared" si="20"/>
        <v>-0.19961794622854412</v>
      </c>
      <c r="N192" s="383">
        <f t="shared" si="14"/>
        <v>-672.51286084396509</v>
      </c>
    </row>
    <row r="193" spans="2:14" x14ac:dyDescent="0.2">
      <c r="B193" s="382">
        <v>2</v>
      </c>
      <c r="C193" s="382">
        <v>333</v>
      </c>
      <c r="D193" s="379" t="s">
        <v>762</v>
      </c>
      <c r="E193" s="380">
        <v>621</v>
      </c>
      <c r="F193" s="380">
        <v>1034</v>
      </c>
      <c r="G193" s="380">
        <v>1542</v>
      </c>
      <c r="H193" s="137">
        <f t="shared" si="15"/>
        <v>2.0918762088974856</v>
      </c>
      <c r="I193" s="381">
        <f t="shared" si="16"/>
        <v>0.40272373540856032</v>
      </c>
      <c r="J193" s="137">
        <f t="shared" si="17"/>
        <v>-7.1645644875019829E-2</v>
      </c>
      <c r="K193" s="137">
        <f t="shared" si="18"/>
        <v>-0.1333814176891914</v>
      </c>
      <c r="L193" s="137">
        <f t="shared" si="19"/>
        <v>-1.5782880927773114E-2</v>
      </c>
      <c r="M193" s="137">
        <f t="shared" si="20"/>
        <v>-0.22080994349198432</v>
      </c>
      <c r="N193" s="383">
        <f t="shared" si="14"/>
        <v>-340.48893286463982</v>
      </c>
    </row>
    <row r="194" spans="2:14" x14ac:dyDescent="0.2">
      <c r="B194" s="382">
        <v>2</v>
      </c>
      <c r="C194" s="382">
        <v>335</v>
      </c>
      <c r="D194" s="379" t="s">
        <v>763</v>
      </c>
      <c r="E194" s="380">
        <v>98</v>
      </c>
      <c r="F194" s="380">
        <v>387</v>
      </c>
      <c r="G194" s="380">
        <v>222</v>
      </c>
      <c r="H194" s="137">
        <f t="shared" si="15"/>
        <v>0.82687338501291985</v>
      </c>
      <c r="I194" s="381">
        <f t="shared" si="16"/>
        <v>0.44144144144144143</v>
      </c>
      <c r="J194" s="137">
        <f t="shared" si="17"/>
        <v>-0.10715029219569049</v>
      </c>
      <c r="K194" s="137">
        <f t="shared" si="18"/>
        <v>-0.16608268491610848</v>
      </c>
      <c r="L194" s="137">
        <f t="shared" si="19"/>
        <v>1.6689673701967098E-2</v>
      </c>
      <c r="M194" s="137">
        <f t="shared" si="20"/>
        <v>-0.25654330340983184</v>
      </c>
      <c r="N194" s="383">
        <f t="shared" si="14"/>
        <v>-56.952613356982667</v>
      </c>
    </row>
    <row r="195" spans="2:14" x14ac:dyDescent="0.2">
      <c r="B195" s="382">
        <v>2</v>
      </c>
      <c r="C195" s="382">
        <v>336</v>
      </c>
      <c r="D195" s="379" t="s">
        <v>764</v>
      </c>
      <c r="E195" s="380">
        <v>52</v>
      </c>
      <c r="F195" s="380">
        <v>196</v>
      </c>
      <c r="G195" s="380">
        <v>173</v>
      </c>
      <c r="H195" s="137">
        <f t="shared" si="15"/>
        <v>1.1479591836734695</v>
      </c>
      <c r="I195" s="381">
        <f t="shared" si="16"/>
        <v>0.30057803468208094</v>
      </c>
      <c r="J195" s="137">
        <f t="shared" si="17"/>
        <v>-0.10846826774016993</v>
      </c>
      <c r="K195" s="137">
        <f t="shared" si="18"/>
        <v>-0.15778237735432485</v>
      </c>
      <c r="L195" s="137">
        <f t="shared" si="19"/>
        <v>-0.10145251859217358</v>
      </c>
      <c r="M195" s="137">
        <f t="shared" si="20"/>
        <v>-0.36770316368666839</v>
      </c>
      <c r="N195" s="383">
        <f t="shared" si="14"/>
        <v>-63.61264731779363</v>
      </c>
    </row>
    <row r="196" spans="2:14" x14ac:dyDescent="0.2">
      <c r="B196" s="382">
        <v>2</v>
      </c>
      <c r="C196" s="382">
        <v>337</v>
      </c>
      <c r="D196" s="379" t="s">
        <v>765</v>
      </c>
      <c r="E196" s="380">
        <v>1756</v>
      </c>
      <c r="F196" s="380">
        <v>776</v>
      </c>
      <c r="G196" s="380">
        <v>4326</v>
      </c>
      <c r="H196" s="137">
        <f t="shared" si="15"/>
        <v>7.8376288659793811</v>
      </c>
      <c r="I196" s="381">
        <f t="shared" si="16"/>
        <v>0.4059177068885807</v>
      </c>
      <c r="J196" s="137">
        <f t="shared" si="17"/>
        <v>3.2368840194855752E-3</v>
      </c>
      <c r="K196" s="137">
        <f t="shared" si="18"/>
        <v>1.5150577268750137E-2</v>
      </c>
      <c r="L196" s="137">
        <f t="shared" si="19"/>
        <v>-1.3104095844723192E-2</v>
      </c>
      <c r="M196" s="137">
        <f t="shared" si="20"/>
        <v>5.2833654435125218E-3</v>
      </c>
      <c r="N196" s="383">
        <f t="shared" si="14"/>
        <v>22.855838908635171</v>
      </c>
    </row>
    <row r="197" spans="2:14" x14ac:dyDescent="0.2">
      <c r="B197" s="382">
        <v>2</v>
      </c>
      <c r="C197" s="382">
        <v>338</v>
      </c>
      <c r="D197" s="379" t="s">
        <v>766</v>
      </c>
      <c r="E197" s="380">
        <v>577</v>
      </c>
      <c r="F197" s="380">
        <v>404</v>
      </c>
      <c r="G197" s="380">
        <v>1568</v>
      </c>
      <c r="H197" s="137">
        <f t="shared" si="15"/>
        <v>5.3094059405940595</v>
      </c>
      <c r="I197" s="381">
        <f t="shared" si="16"/>
        <v>0.36798469387755101</v>
      </c>
      <c r="J197" s="137">
        <f t="shared" si="17"/>
        <v>-7.0946310912642974E-2</v>
      </c>
      <c r="K197" s="137">
        <f t="shared" si="18"/>
        <v>-5.0205872480794382E-2</v>
      </c>
      <c r="L197" s="137">
        <f t="shared" si="19"/>
        <v>-4.491852814154404E-2</v>
      </c>
      <c r="M197" s="137">
        <f t="shared" si="20"/>
        <v>-0.1660707115349814</v>
      </c>
      <c r="N197" s="383">
        <f t="shared" si="14"/>
        <v>-260.39887568685083</v>
      </c>
    </row>
    <row r="198" spans="2:14" x14ac:dyDescent="0.2">
      <c r="B198" s="382">
        <v>2</v>
      </c>
      <c r="C198" s="382">
        <v>339</v>
      </c>
      <c r="D198" s="379" t="s">
        <v>767</v>
      </c>
      <c r="E198" s="380">
        <v>170</v>
      </c>
      <c r="F198" s="380">
        <v>645</v>
      </c>
      <c r="G198" s="380">
        <v>375</v>
      </c>
      <c r="H198" s="137">
        <f t="shared" si="15"/>
        <v>0.84496124031007747</v>
      </c>
      <c r="I198" s="381">
        <f t="shared" si="16"/>
        <v>0.45333333333333331</v>
      </c>
      <c r="J198" s="137">
        <f t="shared" si="17"/>
        <v>-0.10303498080170366</v>
      </c>
      <c r="K198" s="137">
        <f t="shared" si="18"/>
        <v>-0.1656151003554529</v>
      </c>
      <c r="L198" s="137">
        <f t="shared" si="19"/>
        <v>2.6663407909837688E-2</v>
      </c>
      <c r="M198" s="137">
        <f t="shared" si="20"/>
        <v>-0.24198667324731887</v>
      </c>
      <c r="N198" s="383">
        <f t="shared" si="14"/>
        <v>-90.745002467744584</v>
      </c>
    </row>
    <row r="199" spans="2:14" x14ac:dyDescent="0.2">
      <c r="B199" s="382">
        <v>2</v>
      </c>
      <c r="C199" s="382">
        <v>340</v>
      </c>
      <c r="D199" s="379" t="s">
        <v>768</v>
      </c>
      <c r="E199" s="380">
        <v>91</v>
      </c>
      <c r="F199" s="380">
        <v>401</v>
      </c>
      <c r="G199" s="380">
        <v>574</v>
      </c>
      <c r="H199" s="137">
        <f t="shared" si="15"/>
        <v>1.658354114713217</v>
      </c>
      <c r="I199" s="381">
        <f t="shared" si="16"/>
        <v>0.15853658536585366</v>
      </c>
      <c r="J199" s="137">
        <f t="shared" si="17"/>
        <v>-9.7682386243511665E-2</v>
      </c>
      <c r="K199" s="137">
        <f t="shared" si="18"/>
        <v>-0.14458828741550447</v>
      </c>
      <c r="L199" s="137">
        <f t="shared" si="19"/>
        <v>-0.22058273562237501</v>
      </c>
      <c r="M199" s="137">
        <f t="shared" si="20"/>
        <v>-0.46285340928139118</v>
      </c>
      <c r="N199" s="383">
        <f t="shared" si="14"/>
        <v>-265.67785692751852</v>
      </c>
    </row>
    <row r="200" spans="2:14" x14ac:dyDescent="0.2">
      <c r="B200" s="382">
        <v>2</v>
      </c>
      <c r="C200" s="382">
        <v>341</v>
      </c>
      <c r="D200" s="379" t="s">
        <v>769</v>
      </c>
      <c r="E200" s="380">
        <v>82</v>
      </c>
      <c r="F200" s="380">
        <v>366</v>
      </c>
      <c r="G200" s="380">
        <v>531</v>
      </c>
      <c r="H200" s="137">
        <f t="shared" si="15"/>
        <v>1.674863387978142</v>
      </c>
      <c r="I200" s="381">
        <f t="shared" si="16"/>
        <v>0.1544256120527307</v>
      </c>
      <c r="J200" s="137">
        <f t="shared" si="17"/>
        <v>-9.8838977027442584E-2</v>
      </c>
      <c r="K200" s="137">
        <f t="shared" si="18"/>
        <v>-0.14416151037867489</v>
      </c>
      <c r="L200" s="137">
        <f t="shared" si="19"/>
        <v>-0.22403061048816431</v>
      </c>
      <c r="M200" s="137">
        <f t="shared" si="20"/>
        <v>-0.46703109789428177</v>
      </c>
      <c r="N200" s="383">
        <f t="shared" si="14"/>
        <v>-247.99351298186363</v>
      </c>
    </row>
    <row r="201" spans="2:14" x14ac:dyDescent="0.2">
      <c r="B201" s="382">
        <v>2</v>
      </c>
      <c r="C201" s="382">
        <v>342</v>
      </c>
      <c r="D201" s="379" t="s">
        <v>770</v>
      </c>
      <c r="E201" s="380">
        <v>1608</v>
      </c>
      <c r="F201" s="380">
        <v>964</v>
      </c>
      <c r="G201" s="380">
        <v>3496</v>
      </c>
      <c r="H201" s="137">
        <f t="shared" si="15"/>
        <v>5.2946058091286305</v>
      </c>
      <c r="I201" s="381">
        <f t="shared" si="16"/>
        <v>0.459954233409611</v>
      </c>
      <c r="J201" s="137">
        <f t="shared" si="17"/>
        <v>-1.9088007856390678E-2</v>
      </c>
      <c r="K201" s="137">
        <f t="shared" si="18"/>
        <v>-5.0588466926361132E-2</v>
      </c>
      <c r="L201" s="137">
        <f t="shared" si="19"/>
        <v>3.2216359297050329E-2</v>
      </c>
      <c r="M201" s="137">
        <f t="shared" si="20"/>
        <v>-3.7460115485701481E-2</v>
      </c>
      <c r="N201" s="383">
        <f t="shared" si="14"/>
        <v>-130.96056373801238</v>
      </c>
    </row>
    <row r="202" spans="2:14" x14ac:dyDescent="0.2">
      <c r="B202" s="382">
        <v>2</v>
      </c>
      <c r="C202" s="382">
        <v>344</v>
      </c>
      <c r="D202" s="379" t="s">
        <v>771</v>
      </c>
      <c r="E202" s="380">
        <v>449</v>
      </c>
      <c r="F202" s="380">
        <v>915</v>
      </c>
      <c r="G202" s="380">
        <v>888</v>
      </c>
      <c r="H202" s="137">
        <f t="shared" si="15"/>
        <v>1.4612021857923496</v>
      </c>
      <c r="I202" s="381">
        <f t="shared" si="16"/>
        <v>0.50563063063063063</v>
      </c>
      <c r="J202" s="137">
        <f t="shared" si="17"/>
        <v>-8.9236583774806658E-2</v>
      </c>
      <c r="K202" s="137">
        <f t="shared" si="18"/>
        <v>-0.14968481193720132</v>
      </c>
      <c r="L202" s="137">
        <f t="shared" si="19"/>
        <v>7.0525170846723176E-2</v>
      </c>
      <c r="M202" s="137">
        <f t="shared" si="20"/>
        <v>-0.16839622486528483</v>
      </c>
      <c r="N202" s="383">
        <f t="shared" si="14"/>
        <v>-149.53584768037294</v>
      </c>
    </row>
    <row r="203" spans="2:14" x14ac:dyDescent="0.2">
      <c r="B203" s="382">
        <v>2</v>
      </c>
      <c r="C203" s="382">
        <v>345</v>
      </c>
      <c r="D203" s="379" t="s">
        <v>772</v>
      </c>
      <c r="E203" s="380">
        <v>374</v>
      </c>
      <c r="F203" s="380">
        <v>485</v>
      </c>
      <c r="G203" s="380">
        <v>1708</v>
      </c>
      <c r="H203" s="137">
        <f t="shared" si="15"/>
        <v>4.292783505154639</v>
      </c>
      <c r="I203" s="381">
        <f t="shared" si="16"/>
        <v>0.2189695550351288</v>
      </c>
      <c r="J203" s="137">
        <f t="shared" si="17"/>
        <v>-6.7180666499844582E-2</v>
      </c>
      <c r="K203" s="137">
        <f t="shared" si="18"/>
        <v>-7.6486321269118543E-2</v>
      </c>
      <c r="L203" s="137">
        <f t="shared" si="19"/>
        <v>-0.16989758120345394</v>
      </c>
      <c r="M203" s="137">
        <f t="shared" si="20"/>
        <v>-0.31356456897241708</v>
      </c>
      <c r="N203" s="383">
        <f t="shared" si="14"/>
        <v>-535.56828380488832</v>
      </c>
    </row>
    <row r="204" spans="2:14" x14ac:dyDescent="0.2">
      <c r="B204" s="382">
        <v>2</v>
      </c>
      <c r="C204" s="382">
        <v>351</v>
      </c>
      <c r="D204" s="379" t="s">
        <v>773</v>
      </c>
      <c r="E204" s="380">
        <v>198417</v>
      </c>
      <c r="F204" s="380">
        <v>5040</v>
      </c>
      <c r="G204" s="380">
        <v>136988</v>
      </c>
      <c r="H204" s="137">
        <f t="shared" si="15"/>
        <v>66.548611111111114</v>
      </c>
      <c r="I204" s="381">
        <f t="shared" si="16"/>
        <v>1.44842613951587</v>
      </c>
      <c r="J204" s="137">
        <f t="shared" si="17"/>
        <v>3.5715077346670698</v>
      </c>
      <c r="K204" s="137">
        <f t="shared" si="18"/>
        <v>1.5328732916395726</v>
      </c>
      <c r="L204" s="137">
        <f t="shared" si="19"/>
        <v>0.86124811917816124</v>
      </c>
      <c r="M204" s="137">
        <f t="shared" si="20"/>
        <v>5.9656291454848036</v>
      </c>
      <c r="N204" s="383">
        <f t="shared" si="14"/>
        <v>817219.60538167227</v>
      </c>
    </row>
    <row r="205" spans="2:14" x14ac:dyDescent="0.2">
      <c r="B205" s="382">
        <v>2</v>
      </c>
      <c r="C205" s="382">
        <v>352</v>
      </c>
      <c r="D205" s="379" t="s">
        <v>774</v>
      </c>
      <c r="E205" s="380">
        <v>1714</v>
      </c>
      <c r="F205" s="380">
        <v>1654</v>
      </c>
      <c r="G205" s="380">
        <v>6331</v>
      </c>
      <c r="H205" s="137">
        <f t="shared" si="15"/>
        <v>4.8639661426844016</v>
      </c>
      <c r="I205" s="381">
        <f t="shared" si="16"/>
        <v>0.27073132206602435</v>
      </c>
      <c r="J205" s="137">
        <f t="shared" si="17"/>
        <v>5.7166291502777002E-2</v>
      </c>
      <c r="K205" s="137">
        <f t="shared" si="18"/>
        <v>-6.1720823744078591E-2</v>
      </c>
      <c r="L205" s="137">
        <f t="shared" si="19"/>
        <v>-0.12648496770266476</v>
      </c>
      <c r="M205" s="137">
        <f t="shared" si="20"/>
        <v>-0.13103949994396635</v>
      </c>
      <c r="N205" s="383">
        <f t="shared" ref="N205:N268" si="21">M205*G205</f>
        <v>-829.611074145251</v>
      </c>
    </row>
    <row r="206" spans="2:14" x14ac:dyDescent="0.2">
      <c r="B206" s="382">
        <v>2</v>
      </c>
      <c r="C206" s="382">
        <v>353</v>
      </c>
      <c r="D206" s="379" t="s">
        <v>775</v>
      </c>
      <c r="E206" s="380">
        <v>679</v>
      </c>
      <c r="F206" s="380">
        <v>177</v>
      </c>
      <c r="G206" s="380">
        <v>4414</v>
      </c>
      <c r="H206" s="137">
        <f t="shared" ref="H206:H269" si="22">(G206+E206)/F206</f>
        <v>28.774011299435028</v>
      </c>
      <c r="I206" s="381">
        <f t="shared" ref="I206:I269" si="23">E206/G206</f>
        <v>0.15382872677843226</v>
      </c>
      <c r="J206" s="137">
        <f t="shared" ref="J206:J269" si="24">$J$6*(G206-G$10)/G$11</f>
        <v>5.6038605075302865E-3</v>
      </c>
      <c r="K206" s="137">
        <f t="shared" ref="K206:K269" si="25">$K$6*(H206-H$10)/H$11</f>
        <v>0.55637169060900127</v>
      </c>
      <c r="L206" s="137">
        <f t="shared" ref="L206:L269" si="26">$L$6*(I206-I$10)/I$11</f>
        <v>-0.22453121839248807</v>
      </c>
      <c r="M206" s="137">
        <f t="shared" ref="M206:M269" si="27">SUM(J206:L206)</f>
        <v>0.33744433272404345</v>
      </c>
      <c r="N206" s="383">
        <f t="shared" si="21"/>
        <v>1489.4792846439277</v>
      </c>
    </row>
    <row r="207" spans="2:14" x14ac:dyDescent="0.2">
      <c r="B207" s="382">
        <v>2</v>
      </c>
      <c r="C207" s="382">
        <v>354</v>
      </c>
      <c r="D207" s="379" t="s">
        <v>776</v>
      </c>
      <c r="E207" s="380">
        <v>916</v>
      </c>
      <c r="F207" s="380">
        <v>1180</v>
      </c>
      <c r="G207" s="380">
        <v>3293</v>
      </c>
      <c r="H207" s="137">
        <f t="shared" si="22"/>
        <v>3.5669491525423731</v>
      </c>
      <c r="I207" s="381">
        <f t="shared" si="23"/>
        <v>0.27816580625569387</v>
      </c>
      <c r="J207" s="137">
        <f t="shared" si="24"/>
        <v>-2.4548192254948361E-2</v>
      </c>
      <c r="K207" s="137">
        <f t="shared" si="25"/>
        <v>-9.5249681064919295E-2</v>
      </c>
      <c r="L207" s="137">
        <f t="shared" si="26"/>
        <v>-0.12024966301317826</v>
      </c>
      <c r="M207" s="137">
        <f t="shared" si="27"/>
        <v>-0.24004753633304593</v>
      </c>
      <c r="N207" s="383">
        <f t="shared" si="21"/>
        <v>-790.47653714472028</v>
      </c>
    </row>
    <row r="208" spans="2:14" x14ac:dyDescent="0.2">
      <c r="B208" s="382">
        <v>2</v>
      </c>
      <c r="C208" s="382">
        <v>355</v>
      </c>
      <c r="D208" s="379" t="s">
        <v>777</v>
      </c>
      <c r="E208" s="380">
        <v>21945</v>
      </c>
      <c r="F208" s="380">
        <v>5087</v>
      </c>
      <c r="G208" s="380">
        <v>42958</v>
      </c>
      <c r="H208" s="137">
        <f t="shared" si="22"/>
        <v>12.75860035384313</v>
      </c>
      <c r="I208" s="381">
        <f t="shared" si="23"/>
        <v>0.51084780483262726</v>
      </c>
      <c r="J208" s="137">
        <f t="shared" si="24"/>
        <v>1.0423395622711138</v>
      </c>
      <c r="K208" s="137">
        <f t="shared" si="25"/>
        <v>0.14236136336526944</v>
      </c>
      <c r="L208" s="137">
        <f t="shared" si="26"/>
        <v>7.4900816814573931E-2</v>
      </c>
      <c r="M208" s="137">
        <f t="shared" si="27"/>
        <v>1.2596017424509571</v>
      </c>
      <c r="N208" s="383">
        <f t="shared" si="21"/>
        <v>54109.971652208216</v>
      </c>
    </row>
    <row r="209" spans="2:14" x14ac:dyDescent="0.2">
      <c r="B209" s="382">
        <v>2</v>
      </c>
      <c r="C209" s="382">
        <v>356</v>
      </c>
      <c r="D209" s="379" t="s">
        <v>778</v>
      </c>
      <c r="E209" s="380">
        <v>10593</v>
      </c>
      <c r="F209" s="380">
        <v>741</v>
      </c>
      <c r="G209" s="380">
        <v>13530</v>
      </c>
      <c r="H209" s="137">
        <f t="shared" si="22"/>
        <v>32.554655870445345</v>
      </c>
      <c r="I209" s="381">
        <f t="shared" si="23"/>
        <v>0.78292682926829271</v>
      </c>
      <c r="J209" s="137">
        <f t="shared" si="24"/>
        <v>0.25080110670088918</v>
      </c>
      <c r="K209" s="137">
        <f t="shared" si="25"/>
        <v>0.65410417473654936</v>
      </c>
      <c r="L209" s="137">
        <f t="shared" si="26"/>
        <v>0.30309359706581962</v>
      </c>
      <c r="M209" s="137">
        <f t="shared" si="27"/>
        <v>1.207998878503258</v>
      </c>
      <c r="N209" s="383">
        <f t="shared" si="21"/>
        <v>16344.224826149082</v>
      </c>
    </row>
    <row r="210" spans="2:14" x14ac:dyDescent="0.2">
      <c r="B210" s="382">
        <v>2</v>
      </c>
      <c r="C210" s="382">
        <v>357</v>
      </c>
      <c r="D210" s="379" t="s">
        <v>779</v>
      </c>
      <c r="E210" s="380">
        <v>307</v>
      </c>
      <c r="F210" s="380">
        <v>1230</v>
      </c>
      <c r="G210" s="380">
        <v>870</v>
      </c>
      <c r="H210" s="137">
        <f t="shared" si="22"/>
        <v>0.95691056910569106</v>
      </c>
      <c r="I210" s="381">
        <f t="shared" si="23"/>
        <v>0.35287356321839081</v>
      </c>
      <c r="J210" s="137">
        <f t="shared" si="24"/>
        <v>-8.9720738056452157E-2</v>
      </c>
      <c r="K210" s="137">
        <f t="shared" si="25"/>
        <v>-0.16272112664432906</v>
      </c>
      <c r="L210" s="137">
        <f t="shared" si="26"/>
        <v>-5.7592239115794315E-2</v>
      </c>
      <c r="M210" s="137">
        <f t="shared" si="27"/>
        <v>-0.31003410381657553</v>
      </c>
      <c r="N210" s="383">
        <f t="shared" si="21"/>
        <v>-269.72967032042072</v>
      </c>
    </row>
    <row r="211" spans="2:14" x14ac:dyDescent="0.2">
      <c r="B211" s="382">
        <v>2</v>
      </c>
      <c r="C211" s="382">
        <v>358</v>
      </c>
      <c r="D211" s="379" t="s">
        <v>780</v>
      </c>
      <c r="E211" s="380">
        <v>831</v>
      </c>
      <c r="F211" s="380">
        <v>347</v>
      </c>
      <c r="G211" s="380">
        <v>3425</v>
      </c>
      <c r="H211" s="137">
        <f t="shared" si="22"/>
        <v>12.265129682997118</v>
      </c>
      <c r="I211" s="381">
        <f t="shared" si="23"/>
        <v>0.24262773722627737</v>
      </c>
      <c r="J211" s="137">
        <f t="shared" si="24"/>
        <v>-2.0997727522881295E-2</v>
      </c>
      <c r="K211" s="137">
        <f t="shared" si="25"/>
        <v>0.12960477818514493</v>
      </c>
      <c r="L211" s="137">
        <f t="shared" si="26"/>
        <v>-0.15005545489075384</v>
      </c>
      <c r="M211" s="137">
        <f t="shared" si="27"/>
        <v>-4.1448404228490193E-2</v>
      </c>
      <c r="N211" s="383">
        <f t="shared" si="21"/>
        <v>-141.9607844825789</v>
      </c>
    </row>
    <row r="212" spans="2:14" x14ac:dyDescent="0.2">
      <c r="B212" s="382">
        <v>2</v>
      </c>
      <c r="C212" s="382">
        <v>359</v>
      </c>
      <c r="D212" s="379" t="s">
        <v>781</v>
      </c>
      <c r="E212" s="380">
        <v>1391</v>
      </c>
      <c r="F212" s="380">
        <v>2480</v>
      </c>
      <c r="G212" s="380">
        <v>5810</v>
      </c>
      <c r="H212" s="137">
        <f t="shared" si="22"/>
        <v>2.9036290322580647</v>
      </c>
      <c r="I212" s="381">
        <f t="shared" si="23"/>
        <v>0.23941480206540447</v>
      </c>
      <c r="J212" s="137">
        <f t="shared" si="24"/>
        <v>4.3152714795148657E-2</v>
      </c>
      <c r="K212" s="137">
        <f t="shared" si="25"/>
        <v>-0.11239700129286792</v>
      </c>
      <c r="L212" s="137">
        <f t="shared" si="26"/>
        <v>-0.15275014482007593</v>
      </c>
      <c r="M212" s="137">
        <f t="shared" si="27"/>
        <v>-0.2219944313177952</v>
      </c>
      <c r="N212" s="383">
        <f t="shared" si="21"/>
        <v>-1289.7876459563902</v>
      </c>
    </row>
    <row r="213" spans="2:14" x14ac:dyDescent="0.2">
      <c r="B213" s="382">
        <v>2</v>
      </c>
      <c r="C213" s="382">
        <v>360</v>
      </c>
      <c r="D213" s="379" t="s">
        <v>782</v>
      </c>
      <c r="E213" s="380">
        <v>2059</v>
      </c>
      <c r="F213" s="380">
        <v>3462</v>
      </c>
      <c r="G213" s="380">
        <v>9299</v>
      </c>
      <c r="H213" s="137">
        <f t="shared" si="22"/>
        <v>3.2807625649913343</v>
      </c>
      <c r="I213" s="381">
        <f t="shared" si="23"/>
        <v>0.22142165824282181</v>
      </c>
      <c r="J213" s="137">
        <f t="shared" si="24"/>
        <v>0.13699795305410317</v>
      </c>
      <c r="K213" s="137">
        <f t="shared" si="25"/>
        <v>-0.10264781796988484</v>
      </c>
      <c r="L213" s="137">
        <f t="shared" si="26"/>
        <v>-0.167841001319771</v>
      </c>
      <c r="M213" s="137">
        <f t="shared" si="27"/>
        <v>-0.13349086623555267</v>
      </c>
      <c r="N213" s="383">
        <f t="shared" si="21"/>
        <v>-1241.3315651244043</v>
      </c>
    </row>
    <row r="214" spans="2:14" x14ac:dyDescent="0.2">
      <c r="B214" s="382">
        <v>2</v>
      </c>
      <c r="C214" s="382">
        <v>361</v>
      </c>
      <c r="D214" s="379" t="s">
        <v>783</v>
      </c>
      <c r="E214" s="380">
        <v>9160</v>
      </c>
      <c r="F214" s="380">
        <v>532</v>
      </c>
      <c r="G214" s="380">
        <v>11477</v>
      </c>
      <c r="H214" s="137">
        <f t="shared" si="22"/>
        <v>38.791353383458649</v>
      </c>
      <c r="I214" s="381">
        <f t="shared" si="23"/>
        <v>0.79811797508059601</v>
      </c>
      <c r="J214" s="137">
        <f t="shared" si="24"/>
        <v>0.19558062113320976</v>
      </c>
      <c r="K214" s="137">
        <f t="shared" si="25"/>
        <v>0.81532746067374195</v>
      </c>
      <c r="L214" s="137">
        <f t="shared" si="26"/>
        <v>0.31583441677914242</v>
      </c>
      <c r="M214" s="137">
        <f t="shared" si="27"/>
        <v>1.3267424985860943</v>
      </c>
      <c r="N214" s="383">
        <f t="shared" si="21"/>
        <v>15227.023656272604</v>
      </c>
    </row>
    <row r="215" spans="2:14" x14ac:dyDescent="0.2">
      <c r="B215" s="382">
        <v>2</v>
      </c>
      <c r="C215" s="382">
        <v>362</v>
      </c>
      <c r="D215" s="379" t="s">
        <v>784</v>
      </c>
      <c r="E215" s="380">
        <v>12857</v>
      </c>
      <c r="F215" s="380">
        <v>417</v>
      </c>
      <c r="G215" s="380">
        <v>11628</v>
      </c>
      <c r="H215" s="137">
        <f t="shared" si="22"/>
        <v>58.717026378896882</v>
      </c>
      <c r="I215" s="381">
        <f t="shared" si="23"/>
        <v>1.1056931544547643</v>
      </c>
      <c r="J215" s="137">
        <f t="shared" si="24"/>
        <v>0.19964213760701377</v>
      </c>
      <c r="K215" s="137">
        <f t="shared" si="25"/>
        <v>1.3304209806226357</v>
      </c>
      <c r="L215" s="137">
        <f t="shared" si="26"/>
        <v>0.57379783554413089</v>
      </c>
      <c r="M215" s="137">
        <f t="shared" si="27"/>
        <v>2.10386095377378</v>
      </c>
      <c r="N215" s="383">
        <f t="shared" si="21"/>
        <v>24463.695170481515</v>
      </c>
    </row>
    <row r="216" spans="2:14" x14ac:dyDescent="0.2">
      <c r="B216" s="382">
        <v>2</v>
      </c>
      <c r="C216" s="382">
        <v>363</v>
      </c>
      <c r="D216" s="379" t="s">
        <v>785</v>
      </c>
      <c r="E216" s="380">
        <v>8094</v>
      </c>
      <c r="F216" s="380">
        <v>597</v>
      </c>
      <c r="G216" s="380">
        <v>18195</v>
      </c>
      <c r="H216" s="137">
        <f t="shared" si="22"/>
        <v>44.035175879396988</v>
      </c>
      <c r="I216" s="381">
        <f t="shared" si="23"/>
        <v>0.44484748557295961</v>
      </c>
      <c r="J216" s="137">
        <f t="shared" si="24"/>
        <v>0.37627775802735031</v>
      </c>
      <c r="K216" s="137">
        <f t="shared" si="25"/>
        <v>0.95088418631299376</v>
      </c>
      <c r="L216" s="137">
        <f t="shared" si="26"/>
        <v>1.9546324197688626E-2</v>
      </c>
      <c r="M216" s="137">
        <f t="shared" si="27"/>
        <v>1.3467082685380325</v>
      </c>
      <c r="N216" s="383">
        <f t="shared" si="21"/>
        <v>24503.356946049502</v>
      </c>
    </row>
    <row r="217" spans="2:14" x14ac:dyDescent="0.2">
      <c r="B217" s="382">
        <v>2</v>
      </c>
      <c r="C217" s="382">
        <v>371</v>
      </c>
      <c r="D217" s="379" t="s">
        <v>786</v>
      </c>
      <c r="E217" s="380">
        <v>43227</v>
      </c>
      <c r="F217" s="380">
        <v>2097</v>
      </c>
      <c r="G217" s="380">
        <v>55932</v>
      </c>
      <c r="H217" s="137">
        <f t="shared" si="22"/>
        <v>47.28612303290415</v>
      </c>
      <c r="I217" s="381">
        <f t="shared" si="23"/>
        <v>0.77284917399699637</v>
      </c>
      <c r="J217" s="137">
        <f t="shared" si="24"/>
        <v>1.3913072094971604</v>
      </c>
      <c r="K217" s="137">
        <f t="shared" si="25"/>
        <v>1.0349235968187878</v>
      </c>
      <c r="L217" s="137">
        <f t="shared" si="26"/>
        <v>0.2946414637948313</v>
      </c>
      <c r="M217" s="137">
        <f t="shared" si="27"/>
        <v>2.7208722701107795</v>
      </c>
      <c r="N217" s="383">
        <f t="shared" si="21"/>
        <v>152183.82781183612</v>
      </c>
    </row>
    <row r="218" spans="2:14" x14ac:dyDescent="0.2">
      <c r="B218" s="382">
        <v>2</v>
      </c>
      <c r="C218" s="382">
        <v>372</v>
      </c>
      <c r="D218" s="379" t="s">
        <v>787</v>
      </c>
      <c r="E218" s="380">
        <v>333</v>
      </c>
      <c r="F218" s="380">
        <v>368</v>
      </c>
      <c r="G218" s="380">
        <v>2684</v>
      </c>
      <c r="H218" s="137">
        <f t="shared" si="22"/>
        <v>8.1983695652173907</v>
      </c>
      <c r="I218" s="381">
        <f t="shared" si="23"/>
        <v>0.12406855439642325</v>
      </c>
      <c r="J218" s="137">
        <f t="shared" si="24"/>
        <v>-4.0928745450621425E-2</v>
      </c>
      <c r="K218" s="137">
        <f t="shared" si="25"/>
        <v>2.447599360986303E-2</v>
      </c>
      <c r="L218" s="137">
        <f t="shared" si="26"/>
        <v>-0.24949108617609503</v>
      </c>
      <c r="M218" s="137">
        <f t="shared" si="27"/>
        <v>-0.2659438380168534</v>
      </c>
      <c r="N218" s="383">
        <f t="shared" si="21"/>
        <v>-713.79326123723456</v>
      </c>
    </row>
    <row r="219" spans="2:14" x14ac:dyDescent="0.2">
      <c r="B219" s="382">
        <v>2</v>
      </c>
      <c r="C219" s="382">
        <v>381</v>
      </c>
      <c r="D219" s="379" t="s">
        <v>788</v>
      </c>
      <c r="E219" s="380">
        <v>591</v>
      </c>
      <c r="F219" s="380">
        <v>607</v>
      </c>
      <c r="G219" s="380">
        <v>1714</v>
      </c>
      <c r="H219" s="137">
        <f t="shared" si="22"/>
        <v>3.7973640856672159</v>
      </c>
      <c r="I219" s="381">
        <f t="shared" si="23"/>
        <v>0.34480746791131855</v>
      </c>
      <c r="J219" s="137">
        <f t="shared" si="24"/>
        <v>-6.7019281739296069E-2</v>
      </c>
      <c r="K219" s="137">
        <f t="shared" si="25"/>
        <v>-8.9293283056217865E-2</v>
      </c>
      <c r="L219" s="137">
        <f t="shared" si="26"/>
        <v>-6.4357276287292875E-2</v>
      </c>
      <c r="M219" s="137">
        <f t="shared" si="27"/>
        <v>-0.22066984108280679</v>
      </c>
      <c r="N219" s="383">
        <f t="shared" si="21"/>
        <v>-378.22810761593087</v>
      </c>
    </row>
    <row r="220" spans="2:14" x14ac:dyDescent="0.2">
      <c r="B220" s="382">
        <v>2</v>
      </c>
      <c r="C220" s="382">
        <v>382</v>
      </c>
      <c r="D220" s="379" t="s">
        <v>789</v>
      </c>
      <c r="E220" s="380">
        <v>150</v>
      </c>
      <c r="F220" s="380">
        <v>358</v>
      </c>
      <c r="G220" s="380">
        <v>933</v>
      </c>
      <c r="H220" s="137">
        <f t="shared" si="22"/>
        <v>3.0251396648044691</v>
      </c>
      <c r="I220" s="381">
        <f t="shared" si="23"/>
        <v>0.16077170418006431</v>
      </c>
      <c r="J220" s="137">
        <f t="shared" si="24"/>
        <v>-8.8026198070692896E-2</v>
      </c>
      <c r="K220" s="137">
        <f t="shared" si="25"/>
        <v>-0.10925586074299176</v>
      </c>
      <c r="L220" s="137">
        <f t="shared" si="26"/>
        <v>-0.21870814063121577</v>
      </c>
      <c r="M220" s="137">
        <f t="shared" si="27"/>
        <v>-0.41599019944490045</v>
      </c>
      <c r="N220" s="383">
        <f t="shared" si="21"/>
        <v>-388.11885608209212</v>
      </c>
    </row>
    <row r="221" spans="2:14" x14ac:dyDescent="0.2">
      <c r="B221" s="382">
        <v>2</v>
      </c>
      <c r="C221" s="382">
        <v>383</v>
      </c>
      <c r="D221" s="379" t="s">
        <v>790</v>
      </c>
      <c r="E221" s="380">
        <v>2243</v>
      </c>
      <c r="F221" s="380">
        <v>1166</v>
      </c>
      <c r="G221" s="380">
        <v>3758</v>
      </c>
      <c r="H221" s="137">
        <f t="shared" si="22"/>
        <v>5.1466552315608922</v>
      </c>
      <c r="I221" s="381">
        <f t="shared" si="23"/>
        <v>0.59686003193187864</v>
      </c>
      <c r="J221" s="137">
        <f t="shared" si="24"/>
        <v>-1.2040873312439377E-2</v>
      </c>
      <c r="K221" s="137">
        <f t="shared" si="25"/>
        <v>-5.4413099790469925E-2</v>
      </c>
      <c r="L221" s="137">
        <f t="shared" si="26"/>
        <v>0.147039304072421</v>
      </c>
      <c r="M221" s="137">
        <f t="shared" si="27"/>
        <v>8.058533096951169E-2</v>
      </c>
      <c r="N221" s="383">
        <f t="shared" si="21"/>
        <v>302.83967378342493</v>
      </c>
    </row>
    <row r="222" spans="2:14" x14ac:dyDescent="0.2">
      <c r="B222" s="382">
        <v>2</v>
      </c>
      <c r="C222" s="382">
        <v>385</v>
      </c>
      <c r="D222" s="379" t="s">
        <v>791</v>
      </c>
      <c r="E222" s="380">
        <v>300</v>
      </c>
      <c r="F222" s="380">
        <v>631</v>
      </c>
      <c r="G222" s="380">
        <v>1046</v>
      </c>
      <c r="H222" s="137">
        <f t="shared" si="22"/>
        <v>2.1331220285261492</v>
      </c>
      <c r="I222" s="381">
        <f t="shared" si="23"/>
        <v>0.28680688336520077</v>
      </c>
      <c r="J222" s="137">
        <f t="shared" si="24"/>
        <v>-8.4986785080362753E-2</v>
      </c>
      <c r="K222" s="137">
        <f t="shared" si="25"/>
        <v>-0.1323151824648871</v>
      </c>
      <c r="L222" s="137">
        <f t="shared" si="26"/>
        <v>-0.11300238838745631</v>
      </c>
      <c r="M222" s="137">
        <f t="shared" si="27"/>
        <v>-0.33030435593270618</v>
      </c>
      <c r="N222" s="383">
        <f t="shared" si="21"/>
        <v>-345.49835630561068</v>
      </c>
    </row>
    <row r="223" spans="2:14" x14ac:dyDescent="0.2">
      <c r="B223" s="382">
        <v>2</v>
      </c>
      <c r="C223" s="382">
        <v>386</v>
      </c>
      <c r="D223" s="379" t="s">
        <v>792</v>
      </c>
      <c r="E223" s="380">
        <v>817</v>
      </c>
      <c r="F223" s="380">
        <v>407</v>
      </c>
      <c r="G223" s="380">
        <v>1573</v>
      </c>
      <c r="H223" s="137">
        <f t="shared" si="22"/>
        <v>5.8722358722358718</v>
      </c>
      <c r="I223" s="381">
        <f t="shared" si="23"/>
        <v>0.51938970120788308</v>
      </c>
      <c r="J223" s="137">
        <f t="shared" si="24"/>
        <v>-7.0811823612185895E-2</v>
      </c>
      <c r="K223" s="137">
        <f t="shared" si="25"/>
        <v>-3.56562986376249E-2</v>
      </c>
      <c r="L223" s="137">
        <f t="shared" si="26"/>
        <v>8.2064908521130908E-2</v>
      </c>
      <c r="M223" s="137">
        <f t="shared" si="27"/>
        <v>-2.4403213728679887E-2</v>
      </c>
      <c r="N223" s="383">
        <f t="shared" si="21"/>
        <v>-38.386255195213465</v>
      </c>
    </row>
    <row r="224" spans="2:14" x14ac:dyDescent="0.2">
      <c r="B224" s="382">
        <v>2</v>
      </c>
      <c r="C224" s="382">
        <v>387</v>
      </c>
      <c r="D224" s="379" t="s">
        <v>793</v>
      </c>
      <c r="E224" s="380">
        <v>1556</v>
      </c>
      <c r="F224" s="380">
        <v>733</v>
      </c>
      <c r="G224" s="380">
        <v>5708</v>
      </c>
      <c r="H224" s="137">
        <f t="shared" si="22"/>
        <v>9.9099590723055933</v>
      </c>
      <c r="I224" s="381">
        <f t="shared" si="23"/>
        <v>0.27259985984583041</v>
      </c>
      <c r="J224" s="137">
        <f t="shared" si="24"/>
        <v>4.0409173865824106E-2</v>
      </c>
      <c r="K224" s="137">
        <f t="shared" si="25"/>
        <v>6.8721859940977348E-2</v>
      </c>
      <c r="L224" s="137">
        <f t="shared" si="26"/>
        <v>-0.1249178243631044</v>
      </c>
      <c r="M224" s="137">
        <f t="shared" si="27"/>
        <v>-1.5786790556302957E-2</v>
      </c>
      <c r="N224" s="383">
        <f t="shared" si="21"/>
        <v>-90.111000495377283</v>
      </c>
    </row>
    <row r="225" spans="2:14" x14ac:dyDescent="0.2">
      <c r="B225" s="382">
        <v>2</v>
      </c>
      <c r="C225" s="382">
        <v>388</v>
      </c>
      <c r="D225" s="379" t="s">
        <v>794</v>
      </c>
      <c r="E225" s="380">
        <v>274</v>
      </c>
      <c r="F225" s="380">
        <v>993</v>
      </c>
      <c r="G225" s="380">
        <v>1353</v>
      </c>
      <c r="H225" s="137">
        <f t="shared" si="22"/>
        <v>1.6384692849949647</v>
      </c>
      <c r="I225" s="381">
        <f t="shared" si="23"/>
        <v>0.20251293422025129</v>
      </c>
      <c r="J225" s="137">
        <f t="shared" si="24"/>
        <v>-7.6729264832297681E-2</v>
      </c>
      <c r="K225" s="137">
        <f t="shared" si="25"/>
        <v>-0.14510232510625168</v>
      </c>
      <c r="L225" s="137">
        <f t="shared" si="26"/>
        <v>-0.18369975527797686</v>
      </c>
      <c r="M225" s="137">
        <f t="shared" si="27"/>
        <v>-0.40553134521652623</v>
      </c>
      <c r="N225" s="383">
        <f t="shared" si="21"/>
        <v>-548.68391007796004</v>
      </c>
    </row>
    <row r="226" spans="2:14" x14ac:dyDescent="0.2">
      <c r="B226" s="382">
        <v>2</v>
      </c>
      <c r="C226" s="382">
        <v>389</v>
      </c>
      <c r="D226" s="379" t="s">
        <v>795</v>
      </c>
      <c r="E226" s="380">
        <v>21</v>
      </c>
      <c r="F226" s="380">
        <v>58</v>
      </c>
      <c r="G226" s="380">
        <v>57</v>
      </c>
      <c r="H226" s="137">
        <f t="shared" si="22"/>
        <v>1.3448275862068966</v>
      </c>
      <c r="I226" s="381">
        <f t="shared" si="23"/>
        <v>0.36842105263157893</v>
      </c>
      <c r="J226" s="137">
        <f t="shared" si="24"/>
        <v>-0.11158837311077432</v>
      </c>
      <c r="K226" s="137">
        <f t="shared" si="25"/>
        <v>-0.15269318220137446</v>
      </c>
      <c r="L226" s="137">
        <f t="shared" si="26"/>
        <v>-4.4552553890220795E-2</v>
      </c>
      <c r="M226" s="137">
        <f t="shared" si="27"/>
        <v>-0.30883410920236959</v>
      </c>
      <c r="N226" s="383">
        <f t="shared" si="21"/>
        <v>-17.603544224535067</v>
      </c>
    </row>
    <row r="227" spans="2:14" x14ac:dyDescent="0.2">
      <c r="B227" s="382">
        <v>2</v>
      </c>
      <c r="C227" s="382">
        <v>390</v>
      </c>
      <c r="D227" s="379" t="s">
        <v>796</v>
      </c>
      <c r="E227" s="380">
        <v>253</v>
      </c>
      <c r="F227" s="380">
        <v>412</v>
      </c>
      <c r="G227" s="380">
        <v>1443</v>
      </c>
      <c r="H227" s="137">
        <f t="shared" si="22"/>
        <v>4.116504854368932</v>
      </c>
      <c r="I227" s="381">
        <f t="shared" si="23"/>
        <v>0.17532917532917533</v>
      </c>
      <c r="J227" s="137">
        <f t="shared" si="24"/>
        <v>-7.4308493424070129E-2</v>
      </c>
      <c r="K227" s="137">
        <f t="shared" si="25"/>
        <v>-8.1043255970688691E-2</v>
      </c>
      <c r="L227" s="137">
        <f t="shared" si="26"/>
        <v>-0.20649878409653577</v>
      </c>
      <c r="M227" s="137">
        <f t="shared" si="27"/>
        <v>-0.36185053349129459</v>
      </c>
      <c r="N227" s="383">
        <f t="shared" si="21"/>
        <v>-522.15031982793812</v>
      </c>
    </row>
    <row r="228" spans="2:14" x14ac:dyDescent="0.2">
      <c r="B228" s="382">
        <v>2</v>
      </c>
      <c r="C228" s="382">
        <v>391</v>
      </c>
      <c r="D228" s="379" t="s">
        <v>797</v>
      </c>
      <c r="E228" s="380">
        <v>173</v>
      </c>
      <c r="F228" s="380">
        <v>676</v>
      </c>
      <c r="G228" s="380">
        <v>912</v>
      </c>
      <c r="H228" s="137">
        <f t="shared" si="22"/>
        <v>1.6050295857988166</v>
      </c>
      <c r="I228" s="381">
        <f t="shared" si="23"/>
        <v>0.18969298245614036</v>
      </c>
      <c r="J228" s="137">
        <f t="shared" si="24"/>
        <v>-8.8591044732612645E-2</v>
      </c>
      <c r="K228" s="137">
        <f t="shared" si="25"/>
        <v>-0.14596676629069344</v>
      </c>
      <c r="L228" s="137">
        <f t="shared" si="26"/>
        <v>-0.19445185365015791</v>
      </c>
      <c r="M228" s="137">
        <f t="shared" si="27"/>
        <v>-0.42900966467346402</v>
      </c>
      <c r="N228" s="383">
        <f t="shared" si="21"/>
        <v>-391.25681418219921</v>
      </c>
    </row>
    <row r="229" spans="2:14" x14ac:dyDescent="0.2">
      <c r="B229" s="382">
        <v>2</v>
      </c>
      <c r="C229" s="382">
        <v>392</v>
      </c>
      <c r="D229" s="379" t="s">
        <v>798</v>
      </c>
      <c r="E229" s="380">
        <v>1340</v>
      </c>
      <c r="F229" s="380">
        <v>821</v>
      </c>
      <c r="G229" s="380">
        <v>5168</v>
      </c>
      <c r="H229" s="137">
        <f t="shared" si="22"/>
        <v>7.9269183922046285</v>
      </c>
      <c r="I229" s="381">
        <f t="shared" si="23"/>
        <v>0.25928792569659442</v>
      </c>
      <c r="J229" s="137">
        <f t="shared" si="24"/>
        <v>2.5884545416458831E-2</v>
      </c>
      <c r="K229" s="137">
        <f t="shared" si="25"/>
        <v>1.7458778169591037E-2</v>
      </c>
      <c r="L229" s="137">
        <f t="shared" si="26"/>
        <v>-0.13608254854695612</v>
      </c>
      <c r="M229" s="137">
        <f t="shared" si="27"/>
        <v>-9.2739224960906252E-2</v>
      </c>
      <c r="N229" s="383">
        <f t="shared" si="21"/>
        <v>-479.27631459796351</v>
      </c>
    </row>
    <row r="230" spans="2:14" x14ac:dyDescent="0.2">
      <c r="B230" s="382">
        <v>2</v>
      </c>
      <c r="C230" s="382">
        <v>393</v>
      </c>
      <c r="D230" s="379" t="s">
        <v>799</v>
      </c>
      <c r="E230" s="380">
        <v>534</v>
      </c>
      <c r="F230" s="380">
        <v>628</v>
      </c>
      <c r="G230" s="380">
        <v>879</v>
      </c>
      <c r="H230" s="137">
        <f t="shared" si="22"/>
        <v>2.25</v>
      </c>
      <c r="I230" s="381">
        <f t="shared" si="23"/>
        <v>0.60750853242320824</v>
      </c>
      <c r="J230" s="137">
        <f t="shared" si="24"/>
        <v>-8.9478660915629407E-2</v>
      </c>
      <c r="K230" s="137">
        <f t="shared" si="25"/>
        <v>-0.12929379966166957</v>
      </c>
      <c r="L230" s="137">
        <f t="shared" si="26"/>
        <v>0.15597020544441492</v>
      </c>
      <c r="M230" s="137">
        <f t="shared" si="27"/>
        <v>-6.2802255132884066E-2</v>
      </c>
      <c r="N230" s="383">
        <f t="shared" si="21"/>
        <v>-55.203182261805097</v>
      </c>
    </row>
    <row r="231" spans="2:14" x14ac:dyDescent="0.2">
      <c r="B231" s="382">
        <v>2</v>
      </c>
      <c r="C231" s="382">
        <v>394</v>
      </c>
      <c r="D231" s="379" t="s">
        <v>800</v>
      </c>
      <c r="E231" s="380">
        <v>150</v>
      </c>
      <c r="F231" s="380">
        <v>687</v>
      </c>
      <c r="G231" s="380">
        <v>640</v>
      </c>
      <c r="H231" s="137">
        <f t="shared" si="22"/>
        <v>1.1499272197962154</v>
      </c>
      <c r="I231" s="381">
        <f t="shared" si="23"/>
        <v>0.234375</v>
      </c>
      <c r="J231" s="137">
        <f t="shared" si="24"/>
        <v>-9.5907153877478127E-2</v>
      </c>
      <c r="K231" s="137">
        <f t="shared" si="25"/>
        <v>-0.1577315021515609</v>
      </c>
      <c r="L231" s="137">
        <f t="shared" si="26"/>
        <v>-0.15697702871017363</v>
      </c>
      <c r="M231" s="137">
        <f t="shared" si="27"/>
        <v>-0.41061568473921262</v>
      </c>
      <c r="N231" s="383">
        <f t="shared" si="21"/>
        <v>-262.7940382330961</v>
      </c>
    </row>
    <row r="232" spans="2:14" x14ac:dyDescent="0.2">
      <c r="B232" s="382">
        <v>2</v>
      </c>
      <c r="C232" s="382">
        <v>401</v>
      </c>
      <c r="D232" s="379" t="s">
        <v>801</v>
      </c>
      <c r="E232" s="380">
        <v>281</v>
      </c>
      <c r="F232" s="380">
        <v>197</v>
      </c>
      <c r="G232" s="380">
        <v>1127</v>
      </c>
      <c r="H232" s="137">
        <f t="shared" si="22"/>
        <v>7.1472081218274113</v>
      </c>
      <c r="I232" s="381">
        <f t="shared" si="23"/>
        <v>0.24933451641526175</v>
      </c>
      <c r="J232" s="137">
        <f t="shared" si="24"/>
        <v>-8.2808090812957952E-2</v>
      </c>
      <c r="K232" s="137">
        <f t="shared" si="25"/>
        <v>-2.6973143147557633E-3</v>
      </c>
      <c r="L232" s="137">
        <f t="shared" si="26"/>
        <v>-0.1444304766593745</v>
      </c>
      <c r="M232" s="137">
        <f t="shared" si="27"/>
        <v>-0.22993588178708824</v>
      </c>
      <c r="N232" s="383">
        <f t="shared" si="21"/>
        <v>-259.13773877404844</v>
      </c>
    </row>
    <row r="233" spans="2:14" x14ac:dyDescent="0.2">
      <c r="B233" s="382">
        <v>2</v>
      </c>
      <c r="C233" s="382">
        <v>402</v>
      </c>
      <c r="D233" s="379" t="s">
        <v>802</v>
      </c>
      <c r="E233" s="380">
        <v>140</v>
      </c>
      <c r="F233" s="380">
        <v>659</v>
      </c>
      <c r="G233" s="380">
        <v>638</v>
      </c>
      <c r="H233" s="137">
        <f t="shared" si="22"/>
        <v>1.1805766312594841</v>
      </c>
      <c r="I233" s="381">
        <f t="shared" si="23"/>
        <v>0.21943573667711599</v>
      </c>
      <c r="J233" s="137">
        <f t="shared" si="24"/>
        <v>-9.5960948797660942E-2</v>
      </c>
      <c r="K233" s="137">
        <f t="shared" si="25"/>
        <v>-0.15693919198775402</v>
      </c>
      <c r="L233" s="137">
        <f t="shared" si="26"/>
        <v>-0.16950659448476882</v>
      </c>
      <c r="M233" s="137">
        <f t="shared" si="27"/>
        <v>-0.4224067352701838</v>
      </c>
      <c r="N233" s="383">
        <f t="shared" si="21"/>
        <v>-269.49549710237727</v>
      </c>
    </row>
    <row r="234" spans="2:14" x14ac:dyDescent="0.2">
      <c r="B234" s="382">
        <v>2</v>
      </c>
      <c r="C234" s="382">
        <v>403</v>
      </c>
      <c r="D234" s="379" t="s">
        <v>803</v>
      </c>
      <c r="E234" s="380">
        <v>190</v>
      </c>
      <c r="F234" s="380">
        <v>275</v>
      </c>
      <c r="G234" s="380">
        <v>1112</v>
      </c>
      <c r="H234" s="137">
        <f t="shared" si="22"/>
        <v>4.7345454545454544</v>
      </c>
      <c r="I234" s="381">
        <f t="shared" si="23"/>
        <v>0.17086330935251798</v>
      </c>
      <c r="J234" s="137">
        <f t="shared" si="24"/>
        <v>-8.3211552714329215E-2</v>
      </c>
      <c r="K234" s="137">
        <f t="shared" si="25"/>
        <v>-6.5066445135283812E-2</v>
      </c>
      <c r="L234" s="137">
        <f t="shared" si="26"/>
        <v>-0.21024430757287366</v>
      </c>
      <c r="M234" s="137">
        <f t="shared" si="27"/>
        <v>-0.3585223054224867</v>
      </c>
      <c r="N234" s="383">
        <f t="shared" si="21"/>
        <v>-398.67680362980519</v>
      </c>
    </row>
    <row r="235" spans="2:14" x14ac:dyDescent="0.2">
      <c r="B235" s="382">
        <v>2</v>
      </c>
      <c r="C235" s="382">
        <v>404</v>
      </c>
      <c r="D235" s="379" t="s">
        <v>804</v>
      </c>
      <c r="E235" s="380">
        <v>14662</v>
      </c>
      <c r="F235" s="380">
        <v>1514</v>
      </c>
      <c r="G235" s="380">
        <v>17119</v>
      </c>
      <c r="H235" s="137">
        <f t="shared" si="22"/>
        <v>20.991413474240424</v>
      </c>
      <c r="I235" s="381">
        <f t="shared" si="23"/>
        <v>0.85647526140545593</v>
      </c>
      <c r="J235" s="137">
        <f t="shared" si="24"/>
        <v>0.34733609096898543</v>
      </c>
      <c r="K235" s="137">
        <f t="shared" si="25"/>
        <v>0.35518572770356477</v>
      </c>
      <c r="L235" s="137">
        <f t="shared" si="26"/>
        <v>0.36477869479546038</v>
      </c>
      <c r="M235" s="137">
        <f t="shared" si="27"/>
        <v>1.0673005134680105</v>
      </c>
      <c r="N235" s="383">
        <f t="shared" si="21"/>
        <v>18271.11749005887</v>
      </c>
    </row>
    <row r="236" spans="2:14" x14ac:dyDescent="0.2">
      <c r="B236" s="382">
        <v>2</v>
      </c>
      <c r="C236" s="382">
        <v>405</v>
      </c>
      <c r="D236" s="379" t="s">
        <v>805</v>
      </c>
      <c r="E236" s="380">
        <v>577</v>
      </c>
      <c r="F236" s="380">
        <v>1546</v>
      </c>
      <c r="G236" s="380">
        <v>2043</v>
      </c>
      <c r="H236" s="137">
        <f t="shared" si="22"/>
        <v>1.6946959896507114</v>
      </c>
      <c r="I236" s="381">
        <f t="shared" si="23"/>
        <v>0.28242780225159081</v>
      </c>
      <c r="J236" s="137">
        <f t="shared" si="24"/>
        <v>-5.8170017369219833E-2</v>
      </c>
      <c r="K236" s="137">
        <f t="shared" si="25"/>
        <v>-0.1436488228218929</v>
      </c>
      <c r="L236" s="137">
        <f t="shared" si="26"/>
        <v>-0.11667512536647566</v>
      </c>
      <c r="M236" s="137">
        <f t="shared" si="27"/>
        <v>-0.31849396555758841</v>
      </c>
      <c r="N236" s="383">
        <f t="shared" si="21"/>
        <v>-650.68317163415315</v>
      </c>
    </row>
    <row r="237" spans="2:14" x14ac:dyDescent="0.2">
      <c r="B237" s="382">
        <v>2</v>
      </c>
      <c r="C237" s="382">
        <v>406</v>
      </c>
      <c r="D237" s="379" t="s">
        <v>806</v>
      </c>
      <c r="E237" s="380">
        <v>1390</v>
      </c>
      <c r="F237" s="380">
        <v>2167</v>
      </c>
      <c r="G237" s="380">
        <v>3397</v>
      </c>
      <c r="H237" s="137">
        <f t="shared" si="22"/>
        <v>2.2090447623442548</v>
      </c>
      <c r="I237" s="381">
        <f t="shared" si="23"/>
        <v>0.40918457462466884</v>
      </c>
      <c r="J237" s="137">
        <f t="shared" si="24"/>
        <v>-2.1750856405440975E-2</v>
      </c>
      <c r="K237" s="137">
        <f t="shared" si="25"/>
        <v>-0.13035252312507636</v>
      </c>
      <c r="L237" s="137">
        <f t="shared" si="26"/>
        <v>-1.0364172644258625E-2</v>
      </c>
      <c r="M237" s="137">
        <f t="shared" si="27"/>
        <v>-0.16246755217477596</v>
      </c>
      <c r="N237" s="383">
        <f t="shared" si="21"/>
        <v>-551.90227473771392</v>
      </c>
    </row>
    <row r="238" spans="2:14" x14ac:dyDescent="0.2">
      <c r="B238" s="382">
        <v>2</v>
      </c>
      <c r="C238" s="382">
        <v>407</v>
      </c>
      <c r="D238" s="379" t="s">
        <v>807</v>
      </c>
      <c r="E238" s="380">
        <v>473</v>
      </c>
      <c r="F238" s="380">
        <v>2324</v>
      </c>
      <c r="G238" s="380">
        <v>1631</v>
      </c>
      <c r="H238" s="137">
        <f t="shared" si="22"/>
        <v>0.90533562822719449</v>
      </c>
      <c r="I238" s="381">
        <f t="shared" si="23"/>
        <v>0.29000613120784796</v>
      </c>
      <c r="J238" s="137">
        <f t="shared" si="24"/>
        <v>-6.9251770926883699E-2</v>
      </c>
      <c r="K238" s="137">
        <f t="shared" si="25"/>
        <v>-0.164054377362854</v>
      </c>
      <c r="L238" s="137">
        <f t="shared" si="26"/>
        <v>-0.11031917801708435</v>
      </c>
      <c r="M238" s="137">
        <f t="shared" si="27"/>
        <v>-0.34362532630682208</v>
      </c>
      <c r="N238" s="383">
        <f t="shared" si="21"/>
        <v>-560.45290720642686</v>
      </c>
    </row>
    <row r="239" spans="2:14" x14ac:dyDescent="0.2">
      <c r="B239" s="382">
        <v>2</v>
      </c>
      <c r="C239" s="382">
        <v>408</v>
      </c>
      <c r="D239" s="379" t="s">
        <v>808</v>
      </c>
      <c r="E239" s="380">
        <v>133</v>
      </c>
      <c r="F239" s="380">
        <v>149</v>
      </c>
      <c r="G239" s="380">
        <v>209</v>
      </c>
      <c r="H239" s="137">
        <f t="shared" si="22"/>
        <v>2.2953020134228188</v>
      </c>
      <c r="I239" s="381">
        <f t="shared" si="23"/>
        <v>0.63636363636363635</v>
      </c>
      <c r="J239" s="137">
        <f t="shared" si="24"/>
        <v>-0.10749995917687892</v>
      </c>
      <c r="K239" s="137">
        <f t="shared" si="25"/>
        <v>-0.12812270880014265</v>
      </c>
      <c r="L239" s="137">
        <f t="shared" si="26"/>
        <v>0.1801709919852455</v>
      </c>
      <c r="M239" s="137">
        <f t="shared" si="27"/>
        <v>-5.5451675991776084E-2</v>
      </c>
      <c r="N239" s="383">
        <f t="shared" si="21"/>
        <v>-11.589400282281202</v>
      </c>
    </row>
    <row r="240" spans="2:14" x14ac:dyDescent="0.2">
      <c r="B240" s="382">
        <v>2</v>
      </c>
      <c r="C240" s="382">
        <v>409</v>
      </c>
      <c r="D240" s="379" t="s">
        <v>809</v>
      </c>
      <c r="E240" s="380">
        <v>989</v>
      </c>
      <c r="F240" s="380">
        <v>957</v>
      </c>
      <c r="G240" s="380">
        <v>2791</v>
      </c>
      <c r="H240" s="137">
        <f t="shared" si="22"/>
        <v>3.949843260188088</v>
      </c>
      <c r="I240" s="381">
        <f t="shared" si="23"/>
        <v>0.35435327839484054</v>
      </c>
      <c r="J240" s="137">
        <f t="shared" si="24"/>
        <v>-3.8050717220839782E-2</v>
      </c>
      <c r="K240" s="137">
        <f t="shared" si="25"/>
        <v>-8.5351582580613414E-2</v>
      </c>
      <c r="L240" s="137">
        <f t="shared" si="26"/>
        <v>-5.6351201440088192E-2</v>
      </c>
      <c r="M240" s="137">
        <f t="shared" si="27"/>
        <v>-0.17975350124154138</v>
      </c>
      <c r="N240" s="383">
        <f t="shared" si="21"/>
        <v>-501.69202196514198</v>
      </c>
    </row>
    <row r="241" spans="2:14" x14ac:dyDescent="0.2">
      <c r="B241" s="382">
        <v>2</v>
      </c>
      <c r="C241" s="382">
        <v>410</v>
      </c>
      <c r="D241" s="379" t="s">
        <v>810</v>
      </c>
      <c r="E241" s="380">
        <v>88</v>
      </c>
      <c r="F241" s="380">
        <v>256</v>
      </c>
      <c r="G241" s="380">
        <v>263</v>
      </c>
      <c r="H241" s="137">
        <f t="shared" si="22"/>
        <v>1.37109375</v>
      </c>
      <c r="I241" s="381">
        <f t="shared" si="23"/>
        <v>0.33460076045627374</v>
      </c>
      <c r="J241" s="137">
        <f t="shared" si="24"/>
        <v>-0.10604749633194238</v>
      </c>
      <c r="K241" s="137">
        <f t="shared" si="25"/>
        <v>-0.15201418226160623</v>
      </c>
      <c r="L241" s="137">
        <f t="shared" si="26"/>
        <v>-7.2917645673388362E-2</v>
      </c>
      <c r="M241" s="137">
        <f t="shared" si="27"/>
        <v>-0.33097932426693699</v>
      </c>
      <c r="N241" s="383">
        <f t="shared" si="21"/>
        <v>-87.047562282204424</v>
      </c>
    </row>
    <row r="242" spans="2:14" x14ac:dyDescent="0.2">
      <c r="B242" s="382">
        <v>2</v>
      </c>
      <c r="C242" s="382">
        <v>411</v>
      </c>
      <c r="D242" s="379" t="s">
        <v>811</v>
      </c>
      <c r="E242" s="380">
        <v>128</v>
      </c>
      <c r="F242" s="380">
        <v>328</v>
      </c>
      <c r="G242" s="380">
        <v>543</v>
      </c>
      <c r="H242" s="137">
        <f t="shared" si="22"/>
        <v>2.0457317073170733</v>
      </c>
      <c r="I242" s="381">
        <f t="shared" si="23"/>
        <v>0.23572744014732966</v>
      </c>
      <c r="J242" s="137">
        <f t="shared" si="24"/>
        <v>-9.8516207506345585E-2</v>
      </c>
      <c r="K242" s="137">
        <f t="shared" si="25"/>
        <v>-0.13457428749844619</v>
      </c>
      <c r="L242" s="137">
        <f t="shared" si="26"/>
        <v>-0.15584273664931861</v>
      </c>
      <c r="M242" s="137">
        <f t="shared" si="27"/>
        <v>-0.38893323165411042</v>
      </c>
      <c r="N242" s="383">
        <f t="shared" si="21"/>
        <v>-211.19074478818197</v>
      </c>
    </row>
    <row r="243" spans="2:14" x14ac:dyDescent="0.2">
      <c r="B243" s="382">
        <v>2</v>
      </c>
      <c r="C243" s="382">
        <v>412</v>
      </c>
      <c r="D243" s="379" t="s">
        <v>812</v>
      </c>
      <c r="E243" s="380">
        <v>3333</v>
      </c>
      <c r="F243" s="380">
        <v>889</v>
      </c>
      <c r="G243" s="380">
        <v>5889</v>
      </c>
      <c r="H243" s="137">
        <f t="shared" si="22"/>
        <v>10.373453318335208</v>
      </c>
      <c r="I243" s="381">
        <f t="shared" si="23"/>
        <v>0.56597045338767193</v>
      </c>
      <c r="J243" s="137">
        <f t="shared" si="24"/>
        <v>4.5277614142370609E-2</v>
      </c>
      <c r="K243" s="137">
        <f t="shared" si="25"/>
        <v>8.07035321644506E-2</v>
      </c>
      <c r="L243" s="137">
        <f t="shared" si="26"/>
        <v>0.12113220291527729</v>
      </c>
      <c r="M243" s="137">
        <f t="shared" si="27"/>
        <v>0.24711334922209852</v>
      </c>
      <c r="N243" s="383">
        <f t="shared" si="21"/>
        <v>1455.2505135689382</v>
      </c>
    </row>
    <row r="244" spans="2:14" x14ac:dyDescent="0.2">
      <c r="B244" s="382">
        <v>2</v>
      </c>
      <c r="C244" s="382">
        <v>413</v>
      </c>
      <c r="D244" s="379" t="s">
        <v>813</v>
      </c>
      <c r="E244" s="380">
        <v>966</v>
      </c>
      <c r="F244" s="380">
        <v>687</v>
      </c>
      <c r="G244" s="380">
        <v>2265</v>
      </c>
      <c r="H244" s="137">
        <f t="shared" si="22"/>
        <v>4.7030567685589517</v>
      </c>
      <c r="I244" s="381">
        <f t="shared" si="23"/>
        <v>0.42649006622516555</v>
      </c>
      <c r="J244" s="137">
        <f t="shared" si="24"/>
        <v>-5.2198781228925212E-2</v>
      </c>
      <c r="K244" s="137">
        <f t="shared" si="25"/>
        <v>-6.5880451171971582E-2</v>
      </c>
      <c r="L244" s="137">
        <f t="shared" si="26"/>
        <v>4.1499496778231518E-3</v>
      </c>
      <c r="M244" s="137">
        <f t="shared" si="27"/>
        <v>-0.11392928272307365</v>
      </c>
      <c r="N244" s="383">
        <f t="shared" si="21"/>
        <v>-258.0498253677618</v>
      </c>
    </row>
    <row r="245" spans="2:14" x14ac:dyDescent="0.2">
      <c r="B245" s="382">
        <v>2</v>
      </c>
      <c r="C245" s="382">
        <v>414</v>
      </c>
      <c r="D245" s="379" t="s">
        <v>814</v>
      </c>
      <c r="E245" s="380">
        <v>546</v>
      </c>
      <c r="F245" s="380">
        <v>1929</v>
      </c>
      <c r="G245" s="380">
        <v>2380</v>
      </c>
      <c r="H245" s="137">
        <f t="shared" si="22"/>
        <v>1.5168481078278901</v>
      </c>
      <c r="I245" s="381">
        <f t="shared" si="23"/>
        <v>0.22941176470588234</v>
      </c>
      <c r="J245" s="137">
        <f t="shared" si="24"/>
        <v>-4.9105573318412241E-2</v>
      </c>
      <c r="K245" s="137">
        <f t="shared" si="25"/>
        <v>-0.14824632331708545</v>
      </c>
      <c r="L245" s="137">
        <f t="shared" si="26"/>
        <v>-0.1611396960203603</v>
      </c>
      <c r="M245" s="137">
        <f t="shared" si="27"/>
        <v>-0.35849159265585795</v>
      </c>
      <c r="N245" s="383">
        <f t="shared" si="21"/>
        <v>-853.20999052094191</v>
      </c>
    </row>
    <row r="246" spans="2:14" x14ac:dyDescent="0.2">
      <c r="B246" s="382">
        <v>2</v>
      </c>
      <c r="C246" s="382">
        <v>415</v>
      </c>
      <c r="D246" s="379" t="s">
        <v>815</v>
      </c>
      <c r="E246" s="380">
        <v>1722</v>
      </c>
      <c r="F246" s="380">
        <v>598</v>
      </c>
      <c r="G246" s="380">
        <v>1475</v>
      </c>
      <c r="H246" s="137">
        <f t="shared" si="22"/>
        <v>5.3461538461538458</v>
      </c>
      <c r="I246" s="381">
        <f t="shared" si="23"/>
        <v>1.1674576271186441</v>
      </c>
      <c r="J246" s="137">
        <f t="shared" si="24"/>
        <v>-7.3447774701144775E-2</v>
      </c>
      <c r="K246" s="137">
        <f t="shared" si="25"/>
        <v>-4.9255911692525231E-2</v>
      </c>
      <c r="L246" s="137">
        <f t="shared" si="26"/>
        <v>0.62559972202603209</v>
      </c>
      <c r="M246" s="137">
        <f t="shared" si="27"/>
        <v>0.50289603563236207</v>
      </c>
      <c r="N246" s="383">
        <f t="shared" si="21"/>
        <v>741.771652557734</v>
      </c>
    </row>
    <row r="247" spans="2:14" x14ac:dyDescent="0.2">
      <c r="B247" s="382">
        <v>2</v>
      </c>
      <c r="C247" s="382">
        <v>418</v>
      </c>
      <c r="D247" s="379" t="s">
        <v>816</v>
      </c>
      <c r="E247" s="380">
        <v>1266</v>
      </c>
      <c r="F247" s="380">
        <v>1407</v>
      </c>
      <c r="G247" s="380">
        <v>2926</v>
      </c>
      <c r="H247" s="137">
        <f t="shared" si="22"/>
        <v>2.9793887704335464</v>
      </c>
      <c r="I247" s="381">
        <f t="shared" si="23"/>
        <v>0.43267259056732743</v>
      </c>
      <c r="J247" s="137">
        <f t="shared" si="24"/>
        <v>-3.4419560108498462E-2</v>
      </c>
      <c r="K247" s="137">
        <f t="shared" si="25"/>
        <v>-0.11043855551208306</v>
      </c>
      <c r="L247" s="137">
        <f t="shared" si="26"/>
        <v>9.3352351717533016E-3</v>
      </c>
      <c r="M247" s="137">
        <f t="shared" si="27"/>
        <v>-0.13552288044882824</v>
      </c>
      <c r="N247" s="383">
        <f t="shared" si="21"/>
        <v>-396.53994819327141</v>
      </c>
    </row>
    <row r="248" spans="2:14" x14ac:dyDescent="0.2">
      <c r="B248" s="382">
        <v>2</v>
      </c>
      <c r="C248" s="382">
        <v>420</v>
      </c>
      <c r="D248" s="379" t="s">
        <v>817</v>
      </c>
      <c r="E248" s="380">
        <v>1212</v>
      </c>
      <c r="F248" s="380">
        <v>265</v>
      </c>
      <c r="G248" s="380">
        <v>2451</v>
      </c>
      <c r="H248" s="137">
        <f t="shared" si="22"/>
        <v>13.822641509433963</v>
      </c>
      <c r="I248" s="381">
        <f t="shared" si="23"/>
        <v>0.4944920440636475</v>
      </c>
      <c r="J248" s="137">
        <f t="shared" si="24"/>
        <v>-4.7195853651921624E-2</v>
      </c>
      <c r="K248" s="137">
        <f t="shared" si="25"/>
        <v>0.16986762146401707</v>
      </c>
      <c r="L248" s="137">
        <f t="shared" si="26"/>
        <v>6.1183234098526447E-2</v>
      </c>
      <c r="M248" s="137">
        <f t="shared" si="27"/>
        <v>0.1838550019106219</v>
      </c>
      <c r="N248" s="383">
        <f t="shared" si="21"/>
        <v>450.62860968293427</v>
      </c>
    </row>
    <row r="249" spans="2:14" x14ac:dyDescent="0.2">
      <c r="B249" s="382">
        <v>2</v>
      </c>
      <c r="C249" s="382">
        <v>421</v>
      </c>
      <c r="D249" s="379" t="s">
        <v>818</v>
      </c>
      <c r="E249" s="380">
        <v>146</v>
      </c>
      <c r="F249" s="380">
        <v>243</v>
      </c>
      <c r="G249" s="380">
        <v>83</v>
      </c>
      <c r="H249" s="137">
        <f t="shared" si="22"/>
        <v>0.9423868312757202</v>
      </c>
      <c r="I249" s="381">
        <f t="shared" si="23"/>
        <v>1.7590361445783131</v>
      </c>
      <c r="J249" s="137">
        <f t="shared" si="24"/>
        <v>-0.11088903914839748</v>
      </c>
      <c r="K249" s="137">
        <f t="shared" si="25"/>
        <v>-0.16309657610811215</v>
      </c>
      <c r="L249" s="137">
        <f t="shared" si="26"/>
        <v>1.1217568473907329</v>
      </c>
      <c r="M249" s="137">
        <f t="shared" si="27"/>
        <v>0.84777123213422323</v>
      </c>
      <c r="N249" s="383">
        <f t="shared" si="21"/>
        <v>70.365012267140528</v>
      </c>
    </row>
    <row r="250" spans="2:14" x14ac:dyDescent="0.2">
      <c r="B250" s="382">
        <v>2</v>
      </c>
      <c r="C250" s="382">
        <v>422</v>
      </c>
      <c r="D250" s="379" t="s">
        <v>819</v>
      </c>
      <c r="E250" s="380">
        <v>27</v>
      </c>
      <c r="F250" s="380">
        <v>133</v>
      </c>
      <c r="G250" s="380">
        <v>163</v>
      </c>
      <c r="H250" s="137">
        <f t="shared" si="22"/>
        <v>1.4285714285714286</v>
      </c>
      <c r="I250" s="381">
        <f t="shared" si="23"/>
        <v>0.16564417177914109</v>
      </c>
      <c r="J250" s="137">
        <f t="shared" si="24"/>
        <v>-0.1087372423410841</v>
      </c>
      <c r="K250" s="137">
        <f t="shared" si="25"/>
        <v>-0.1505283413677691</v>
      </c>
      <c r="L250" s="137">
        <f t="shared" si="26"/>
        <v>-0.21462160022104038</v>
      </c>
      <c r="M250" s="137">
        <f t="shared" si="27"/>
        <v>-0.4738871839298936</v>
      </c>
      <c r="N250" s="383">
        <f t="shared" si="21"/>
        <v>-77.243610980572655</v>
      </c>
    </row>
    <row r="251" spans="2:14" x14ac:dyDescent="0.2">
      <c r="B251" s="382">
        <v>2</v>
      </c>
      <c r="C251" s="382">
        <v>423</v>
      </c>
      <c r="D251" s="379" t="s">
        <v>820</v>
      </c>
      <c r="E251" s="380">
        <v>37</v>
      </c>
      <c r="F251" s="380">
        <v>220</v>
      </c>
      <c r="G251" s="380">
        <v>193</v>
      </c>
      <c r="H251" s="137">
        <f t="shared" si="22"/>
        <v>1.0454545454545454</v>
      </c>
      <c r="I251" s="381">
        <f t="shared" si="23"/>
        <v>0.19170984455958548</v>
      </c>
      <c r="J251" s="137">
        <f t="shared" si="24"/>
        <v>-0.10793031853834159</v>
      </c>
      <c r="K251" s="137">
        <f t="shared" si="25"/>
        <v>-0.16043219876428985</v>
      </c>
      <c r="L251" s="137">
        <f t="shared" si="26"/>
        <v>-0.19276031064450683</v>
      </c>
      <c r="M251" s="137">
        <f t="shared" si="27"/>
        <v>-0.46112282794713827</v>
      </c>
      <c r="N251" s="383">
        <f t="shared" si="21"/>
        <v>-88.996705793797688</v>
      </c>
    </row>
    <row r="252" spans="2:14" x14ac:dyDescent="0.2">
      <c r="B252" s="382">
        <v>2</v>
      </c>
      <c r="C252" s="382">
        <v>424</v>
      </c>
      <c r="D252" s="379" t="s">
        <v>821</v>
      </c>
      <c r="E252" s="380">
        <v>802</v>
      </c>
      <c r="F252" s="380">
        <v>2820</v>
      </c>
      <c r="G252" s="380">
        <v>2085</v>
      </c>
      <c r="H252" s="137">
        <f t="shared" si="22"/>
        <v>1.023758865248227</v>
      </c>
      <c r="I252" s="381">
        <f t="shared" si="23"/>
        <v>0.38465227817745801</v>
      </c>
      <c r="J252" s="137">
        <f t="shared" si="24"/>
        <v>-5.7040324045380307E-2</v>
      </c>
      <c r="K252" s="137">
        <f t="shared" si="25"/>
        <v>-0.16099304829181732</v>
      </c>
      <c r="L252" s="137">
        <f t="shared" si="26"/>
        <v>-3.0939418912684202E-2</v>
      </c>
      <c r="M252" s="137">
        <f t="shared" si="27"/>
        <v>-0.24897279124988184</v>
      </c>
      <c r="N252" s="383">
        <f t="shared" si="21"/>
        <v>-519.10826975600366</v>
      </c>
    </row>
    <row r="253" spans="2:14" x14ac:dyDescent="0.2">
      <c r="B253" s="382">
        <v>2</v>
      </c>
      <c r="C253" s="382">
        <v>431</v>
      </c>
      <c r="D253" s="379" t="s">
        <v>822</v>
      </c>
      <c r="E253" s="380">
        <v>778</v>
      </c>
      <c r="F253" s="380">
        <v>1762</v>
      </c>
      <c r="G253" s="380">
        <v>1842</v>
      </c>
      <c r="H253" s="137">
        <f t="shared" si="22"/>
        <v>1.4869466515323495</v>
      </c>
      <c r="I253" s="381">
        <f t="shared" si="23"/>
        <v>0.42236699239956571</v>
      </c>
      <c r="J253" s="137">
        <f t="shared" si="24"/>
        <v>-6.3576406847594677E-2</v>
      </c>
      <c r="K253" s="137">
        <f t="shared" si="25"/>
        <v>-0.1490192982815142</v>
      </c>
      <c r="L253" s="137">
        <f t="shared" si="26"/>
        <v>6.9192610766279029E-4</v>
      </c>
      <c r="M253" s="137">
        <f t="shared" si="27"/>
        <v>-0.21190377902144608</v>
      </c>
      <c r="N253" s="383">
        <f t="shared" si="21"/>
        <v>-390.32676095750367</v>
      </c>
    </row>
    <row r="254" spans="2:14" x14ac:dyDescent="0.2">
      <c r="B254" s="382">
        <v>2</v>
      </c>
      <c r="C254" s="382">
        <v>432</v>
      </c>
      <c r="D254" s="379" t="s">
        <v>823</v>
      </c>
      <c r="E254" s="380">
        <v>138</v>
      </c>
      <c r="F254" s="380">
        <v>1347</v>
      </c>
      <c r="G254" s="380">
        <v>512</v>
      </c>
      <c r="H254" s="137">
        <f t="shared" si="22"/>
        <v>0.48255382331106161</v>
      </c>
      <c r="I254" s="381">
        <f t="shared" si="23"/>
        <v>0.26953125</v>
      </c>
      <c r="J254" s="137">
        <f t="shared" si="24"/>
        <v>-9.9350028769179519E-2</v>
      </c>
      <c r="K254" s="137">
        <f t="shared" si="25"/>
        <v>-0.17498360259476731</v>
      </c>
      <c r="L254" s="137">
        <f t="shared" si="26"/>
        <v>-0.12749146859635166</v>
      </c>
      <c r="M254" s="137">
        <f t="shared" si="27"/>
        <v>-0.40182509996029847</v>
      </c>
      <c r="N254" s="383">
        <f t="shared" si="21"/>
        <v>-205.73445117967282</v>
      </c>
    </row>
    <row r="255" spans="2:14" x14ac:dyDescent="0.2">
      <c r="B255" s="382">
        <v>2</v>
      </c>
      <c r="C255" s="382">
        <v>433</v>
      </c>
      <c r="D255" s="379" t="s">
        <v>824</v>
      </c>
      <c r="E255" s="380">
        <v>244</v>
      </c>
      <c r="F255" s="380">
        <v>1481</v>
      </c>
      <c r="G255" s="380">
        <v>666</v>
      </c>
      <c r="H255" s="137">
        <f t="shared" si="22"/>
        <v>0.61444969615124911</v>
      </c>
      <c r="I255" s="381">
        <f t="shared" si="23"/>
        <v>0.36636636636636638</v>
      </c>
      <c r="J255" s="137">
        <f t="shared" si="24"/>
        <v>-9.5207819915101272E-2</v>
      </c>
      <c r="K255" s="137">
        <f t="shared" si="25"/>
        <v>-0.17157399583149574</v>
      </c>
      <c r="L255" s="137">
        <f t="shared" si="26"/>
        <v>-4.6275820034589688E-2</v>
      </c>
      <c r="M255" s="137">
        <f t="shared" si="27"/>
        <v>-0.31305763578118667</v>
      </c>
      <c r="N255" s="383">
        <f t="shared" si="21"/>
        <v>-208.49638543027032</v>
      </c>
    </row>
    <row r="256" spans="2:14" x14ac:dyDescent="0.2">
      <c r="B256" s="382">
        <v>2</v>
      </c>
      <c r="C256" s="382">
        <v>434</v>
      </c>
      <c r="D256" s="379" t="s">
        <v>825</v>
      </c>
      <c r="E256" s="380">
        <v>768</v>
      </c>
      <c r="F256" s="380">
        <v>2207</v>
      </c>
      <c r="G256" s="380">
        <v>1435</v>
      </c>
      <c r="H256" s="137">
        <f t="shared" si="22"/>
        <v>0.99818758495695514</v>
      </c>
      <c r="I256" s="381">
        <f t="shared" si="23"/>
        <v>0.53519163763066202</v>
      </c>
      <c r="J256" s="137">
        <f t="shared" si="24"/>
        <v>-7.4523673104801472E-2</v>
      </c>
      <c r="K256" s="137">
        <f t="shared" si="25"/>
        <v>-0.16165408497438485</v>
      </c>
      <c r="L256" s="137">
        <f t="shared" si="26"/>
        <v>9.5317998549465599E-2</v>
      </c>
      <c r="M256" s="137">
        <f t="shared" si="27"/>
        <v>-0.14085975952972074</v>
      </c>
      <c r="N256" s="383">
        <f t="shared" si="21"/>
        <v>-202.13375492514928</v>
      </c>
    </row>
    <row r="257" spans="2:14" x14ac:dyDescent="0.2">
      <c r="B257" s="382">
        <v>2</v>
      </c>
      <c r="C257" s="382">
        <v>435</v>
      </c>
      <c r="D257" s="379" t="s">
        <v>826</v>
      </c>
      <c r="E257" s="380">
        <v>194</v>
      </c>
      <c r="F257" s="380">
        <v>1414</v>
      </c>
      <c r="G257" s="380">
        <v>532</v>
      </c>
      <c r="H257" s="137">
        <f t="shared" si="22"/>
        <v>0.5134370579915134</v>
      </c>
      <c r="I257" s="381">
        <f t="shared" si="23"/>
        <v>0.36466165413533835</v>
      </c>
      <c r="J257" s="137">
        <f t="shared" si="24"/>
        <v>-9.8812079567351177E-2</v>
      </c>
      <c r="K257" s="137">
        <f t="shared" si="25"/>
        <v>-0.17418524792626483</v>
      </c>
      <c r="L257" s="137">
        <f t="shared" si="26"/>
        <v>-4.7705562824697977E-2</v>
      </c>
      <c r="M257" s="137">
        <f t="shared" si="27"/>
        <v>-0.32070289031831395</v>
      </c>
      <c r="N257" s="383">
        <f t="shared" si="21"/>
        <v>-170.61393764934303</v>
      </c>
    </row>
    <row r="258" spans="2:14" x14ac:dyDescent="0.2">
      <c r="B258" s="382">
        <v>2</v>
      </c>
      <c r="C258" s="382">
        <v>437</v>
      </c>
      <c r="D258" s="379" t="s">
        <v>827</v>
      </c>
      <c r="E258" s="380">
        <v>52</v>
      </c>
      <c r="F258" s="380">
        <v>472</v>
      </c>
      <c r="G258" s="380">
        <v>114</v>
      </c>
      <c r="H258" s="137">
        <f t="shared" si="22"/>
        <v>0.35169491525423729</v>
      </c>
      <c r="I258" s="381">
        <f t="shared" si="23"/>
        <v>0.45614035087719296</v>
      </c>
      <c r="J258" s="137">
        <f t="shared" si="24"/>
        <v>-0.11005521788556355</v>
      </c>
      <c r="K258" s="137">
        <f t="shared" si="25"/>
        <v>-0.17836640304437271</v>
      </c>
      <c r="L258" s="137">
        <f t="shared" si="26"/>
        <v>2.9017654580914001E-2</v>
      </c>
      <c r="M258" s="137">
        <f t="shared" si="27"/>
        <v>-0.2594039663490223</v>
      </c>
      <c r="N258" s="383">
        <f t="shared" si="21"/>
        <v>-29.572052163788541</v>
      </c>
    </row>
    <row r="259" spans="2:14" x14ac:dyDescent="0.2">
      <c r="B259" s="382">
        <v>2</v>
      </c>
      <c r="C259" s="382">
        <v>438</v>
      </c>
      <c r="D259" s="379" t="s">
        <v>828</v>
      </c>
      <c r="E259" s="380">
        <v>499</v>
      </c>
      <c r="F259" s="380">
        <v>2155</v>
      </c>
      <c r="G259" s="380">
        <v>1264</v>
      </c>
      <c r="H259" s="137">
        <f t="shared" si="22"/>
        <v>0.81809744779582372</v>
      </c>
      <c r="I259" s="381">
        <f t="shared" si="23"/>
        <v>0.39477848101265822</v>
      </c>
      <c r="J259" s="137">
        <f t="shared" si="24"/>
        <v>-7.9123138780433797E-2</v>
      </c>
      <c r="K259" s="137">
        <f t="shared" si="25"/>
        <v>-0.16630954944374779</v>
      </c>
      <c r="L259" s="137">
        <f t="shared" si="26"/>
        <v>-2.2446568781568095E-2</v>
      </c>
      <c r="M259" s="137">
        <f t="shared" si="27"/>
        <v>-0.26787925700574966</v>
      </c>
      <c r="N259" s="383">
        <f t="shared" si="21"/>
        <v>-338.59938085526755</v>
      </c>
    </row>
    <row r="260" spans="2:14" x14ac:dyDescent="0.2">
      <c r="B260" s="382">
        <v>2</v>
      </c>
      <c r="C260" s="382">
        <v>441</v>
      </c>
      <c r="D260" s="379" t="s">
        <v>829</v>
      </c>
      <c r="E260" s="380">
        <v>254</v>
      </c>
      <c r="F260" s="380">
        <v>1262</v>
      </c>
      <c r="G260" s="380">
        <v>937</v>
      </c>
      <c r="H260" s="137">
        <f t="shared" si="22"/>
        <v>0.94374009508716328</v>
      </c>
      <c r="I260" s="381">
        <f t="shared" si="23"/>
        <v>0.2710779082177161</v>
      </c>
      <c r="J260" s="137">
        <f t="shared" si="24"/>
        <v>-8.7918608230327225E-2</v>
      </c>
      <c r="K260" s="137">
        <f t="shared" si="25"/>
        <v>-0.16306159322847666</v>
      </c>
      <c r="L260" s="137">
        <f t="shared" si="26"/>
        <v>-0.12619428576672662</v>
      </c>
      <c r="M260" s="137">
        <f t="shared" si="27"/>
        <v>-0.37717448722553049</v>
      </c>
      <c r="N260" s="383">
        <f t="shared" si="21"/>
        <v>-353.41249453032208</v>
      </c>
    </row>
    <row r="261" spans="2:14" x14ac:dyDescent="0.2">
      <c r="B261" s="382">
        <v>2</v>
      </c>
      <c r="C261" s="382">
        <v>442</v>
      </c>
      <c r="D261" s="379" t="s">
        <v>830</v>
      </c>
      <c r="E261" s="380">
        <v>34</v>
      </c>
      <c r="F261" s="380">
        <v>693</v>
      </c>
      <c r="G261" s="380">
        <v>234</v>
      </c>
      <c r="H261" s="137">
        <f t="shared" si="22"/>
        <v>0.38672438672438675</v>
      </c>
      <c r="I261" s="381">
        <f t="shared" si="23"/>
        <v>0.14529914529914531</v>
      </c>
      <c r="J261" s="137">
        <f t="shared" si="24"/>
        <v>-0.10682752267459349</v>
      </c>
      <c r="K261" s="137">
        <f t="shared" si="25"/>
        <v>-0.1774608650600025</v>
      </c>
      <c r="L261" s="137">
        <f t="shared" si="26"/>
        <v>-0.23168498159115852</v>
      </c>
      <c r="M261" s="137">
        <f t="shared" si="27"/>
        <v>-0.51597336932575444</v>
      </c>
      <c r="N261" s="383">
        <f t="shared" si="21"/>
        <v>-120.73776842222654</v>
      </c>
    </row>
    <row r="262" spans="2:14" x14ac:dyDescent="0.2">
      <c r="B262" s="382">
        <v>2</v>
      </c>
      <c r="C262" s="382">
        <v>443</v>
      </c>
      <c r="D262" s="379" t="s">
        <v>831</v>
      </c>
      <c r="E262" s="380">
        <v>3779</v>
      </c>
      <c r="F262" s="380">
        <v>2068</v>
      </c>
      <c r="G262" s="380">
        <v>5088</v>
      </c>
      <c r="H262" s="137">
        <f t="shared" si="22"/>
        <v>4.2877176015473886</v>
      </c>
      <c r="I262" s="381">
        <f t="shared" si="23"/>
        <v>0.74272798742138368</v>
      </c>
      <c r="J262" s="137">
        <f t="shared" si="24"/>
        <v>2.3732748609145458E-2</v>
      </c>
      <c r="K262" s="137">
        <f t="shared" si="25"/>
        <v>-7.6617278658682134E-2</v>
      </c>
      <c r="L262" s="137">
        <f t="shared" si="26"/>
        <v>0.26937881327110147</v>
      </c>
      <c r="M262" s="137">
        <f t="shared" si="27"/>
        <v>0.21649428322156478</v>
      </c>
      <c r="N262" s="383">
        <f t="shared" si="21"/>
        <v>1101.5229130313217</v>
      </c>
    </row>
    <row r="263" spans="2:14" x14ac:dyDescent="0.2">
      <c r="B263" s="382">
        <v>2</v>
      </c>
      <c r="C263" s="382">
        <v>444</v>
      </c>
      <c r="D263" s="379" t="s">
        <v>832</v>
      </c>
      <c r="E263" s="380">
        <v>1681</v>
      </c>
      <c r="F263" s="380">
        <v>1487</v>
      </c>
      <c r="G263" s="380">
        <v>1913</v>
      </c>
      <c r="H263" s="137">
        <f t="shared" si="22"/>
        <v>2.4169468728984533</v>
      </c>
      <c r="I263" s="381">
        <f t="shared" si="23"/>
        <v>0.87872451646628336</v>
      </c>
      <c r="J263" s="137">
        <f t="shared" si="24"/>
        <v>-6.166668718110406E-2</v>
      </c>
      <c r="K263" s="137">
        <f t="shared" si="25"/>
        <v>-0.12497809838395556</v>
      </c>
      <c r="L263" s="137">
        <f t="shared" si="26"/>
        <v>0.38343915339339918</v>
      </c>
      <c r="M263" s="137">
        <f t="shared" si="27"/>
        <v>0.19679436782833956</v>
      </c>
      <c r="N263" s="383">
        <f t="shared" si="21"/>
        <v>376.46762565561357</v>
      </c>
    </row>
    <row r="264" spans="2:14" x14ac:dyDescent="0.2">
      <c r="B264" s="382">
        <v>2</v>
      </c>
      <c r="C264" s="382">
        <v>445</v>
      </c>
      <c r="D264" s="379" t="s">
        <v>833</v>
      </c>
      <c r="E264" s="380">
        <v>304</v>
      </c>
      <c r="F264" s="380">
        <v>2373</v>
      </c>
      <c r="G264" s="380">
        <v>1199</v>
      </c>
      <c r="H264" s="137">
        <f t="shared" si="22"/>
        <v>0.63337547408343864</v>
      </c>
      <c r="I264" s="381">
        <f t="shared" si="23"/>
        <v>0.25354462051709759</v>
      </c>
      <c r="J264" s="137">
        <f t="shared" si="24"/>
        <v>-8.0871473686375928E-2</v>
      </c>
      <c r="K264" s="137">
        <f t="shared" si="25"/>
        <v>-0.17108475034527831</v>
      </c>
      <c r="L264" s="137">
        <f t="shared" si="26"/>
        <v>-0.14089946076376195</v>
      </c>
      <c r="M264" s="137">
        <f t="shared" si="27"/>
        <v>-0.39285568479541622</v>
      </c>
      <c r="N264" s="383">
        <f t="shared" si="21"/>
        <v>-471.03396606970404</v>
      </c>
    </row>
    <row r="265" spans="2:14" x14ac:dyDescent="0.2">
      <c r="B265" s="382">
        <v>2</v>
      </c>
      <c r="C265" s="382">
        <v>446</v>
      </c>
      <c r="D265" s="379" t="s">
        <v>834</v>
      </c>
      <c r="E265" s="380">
        <v>2511</v>
      </c>
      <c r="F265" s="380">
        <v>2450</v>
      </c>
      <c r="G265" s="380">
        <v>4648</v>
      </c>
      <c r="H265" s="137">
        <f t="shared" si="22"/>
        <v>2.9220408163265308</v>
      </c>
      <c r="I265" s="381">
        <f t="shared" si="23"/>
        <v>0.54023235800344238</v>
      </c>
      <c r="J265" s="137">
        <f t="shared" si="24"/>
        <v>1.1897866168921904E-2</v>
      </c>
      <c r="K265" s="137">
        <f t="shared" si="25"/>
        <v>-0.11192104293168555</v>
      </c>
      <c r="L265" s="137">
        <f t="shared" si="26"/>
        <v>9.9545652624305286E-2</v>
      </c>
      <c r="M265" s="137">
        <f t="shared" si="27"/>
        <v>-4.7752413845836283E-4</v>
      </c>
      <c r="N265" s="383">
        <f t="shared" si="21"/>
        <v>-2.2195321955544705</v>
      </c>
    </row>
    <row r="266" spans="2:14" x14ac:dyDescent="0.2">
      <c r="B266" s="382">
        <v>2</v>
      </c>
      <c r="C266" s="382">
        <v>448</v>
      </c>
      <c r="D266" s="379" t="s">
        <v>835</v>
      </c>
      <c r="E266" s="380">
        <v>1267</v>
      </c>
      <c r="F266" s="380">
        <v>1617</v>
      </c>
      <c r="G266" s="380">
        <v>929</v>
      </c>
      <c r="H266" s="137">
        <f t="shared" si="22"/>
        <v>1.3580705009276437</v>
      </c>
      <c r="I266" s="381">
        <f t="shared" si="23"/>
        <v>1.3638320775026911</v>
      </c>
      <c r="J266" s="137">
        <f t="shared" si="24"/>
        <v>-8.8133787911058553E-2</v>
      </c>
      <c r="K266" s="137">
        <f t="shared" si="25"/>
        <v>-0.15235084297100293</v>
      </c>
      <c r="L266" s="137">
        <f t="shared" si="26"/>
        <v>0.79029904751204305</v>
      </c>
      <c r="M266" s="137">
        <f t="shared" si="27"/>
        <v>0.54981441662998154</v>
      </c>
      <c r="N266" s="383">
        <f t="shared" si="21"/>
        <v>510.77759304925286</v>
      </c>
    </row>
    <row r="267" spans="2:14" x14ac:dyDescent="0.2">
      <c r="B267" s="382">
        <v>2</v>
      </c>
      <c r="C267" s="382">
        <v>449</v>
      </c>
      <c r="D267" s="379" t="s">
        <v>836</v>
      </c>
      <c r="E267" s="380">
        <v>163</v>
      </c>
      <c r="F267" s="380">
        <v>1337</v>
      </c>
      <c r="G267" s="380">
        <v>811</v>
      </c>
      <c r="H267" s="137">
        <f t="shared" si="22"/>
        <v>0.72849663425579658</v>
      </c>
      <c r="I267" s="381">
        <f t="shared" si="23"/>
        <v>0.20098643649815043</v>
      </c>
      <c r="J267" s="137">
        <f t="shared" si="24"/>
        <v>-9.1307688201845774E-2</v>
      </c>
      <c r="K267" s="137">
        <f t="shared" si="25"/>
        <v>-0.1686257973540283</v>
      </c>
      <c r="L267" s="137">
        <f t="shared" si="26"/>
        <v>-0.18498002949233752</v>
      </c>
      <c r="M267" s="137">
        <f t="shared" si="27"/>
        <v>-0.44491351504821164</v>
      </c>
      <c r="N267" s="383">
        <f t="shared" si="21"/>
        <v>-360.82486070409965</v>
      </c>
    </row>
    <row r="268" spans="2:14" x14ac:dyDescent="0.2">
      <c r="B268" s="382">
        <v>2</v>
      </c>
      <c r="C268" s="382">
        <v>450</v>
      </c>
      <c r="D268" s="379" t="s">
        <v>837</v>
      </c>
      <c r="E268" s="380">
        <v>456</v>
      </c>
      <c r="F268" s="380">
        <v>2354</v>
      </c>
      <c r="G268" s="380">
        <v>1957</v>
      </c>
      <c r="H268" s="137">
        <f t="shared" si="22"/>
        <v>1.0250637213254035</v>
      </c>
      <c r="I268" s="381">
        <f t="shared" si="23"/>
        <v>0.23300970873786409</v>
      </c>
      <c r="J268" s="137">
        <f t="shared" si="24"/>
        <v>-6.0483198937081699E-2</v>
      </c>
      <c r="K268" s="137">
        <f t="shared" si="25"/>
        <v>-0.16095931678824532</v>
      </c>
      <c r="L268" s="137">
        <f t="shared" si="26"/>
        <v>-0.15812209900585603</v>
      </c>
      <c r="M268" s="137">
        <f t="shared" si="27"/>
        <v>-0.37956461473118308</v>
      </c>
      <c r="N268" s="383">
        <f t="shared" si="21"/>
        <v>-742.80795102892534</v>
      </c>
    </row>
    <row r="269" spans="2:14" x14ac:dyDescent="0.2">
      <c r="B269" s="382">
        <v>2</v>
      </c>
      <c r="C269" s="382">
        <v>491</v>
      </c>
      <c r="D269" s="379" t="s">
        <v>838</v>
      </c>
      <c r="E269" s="380">
        <v>304</v>
      </c>
      <c r="F269" s="380">
        <v>659</v>
      </c>
      <c r="G269" s="380">
        <v>609</v>
      </c>
      <c r="H269" s="137">
        <f t="shared" si="22"/>
        <v>1.3854324734446131</v>
      </c>
      <c r="I269" s="381">
        <f t="shared" si="23"/>
        <v>0.49917898193760263</v>
      </c>
      <c r="J269" s="137">
        <f t="shared" si="24"/>
        <v>-9.6740975140312047E-2</v>
      </c>
      <c r="K269" s="137">
        <f t="shared" si="25"/>
        <v>-0.15164351555778396</v>
      </c>
      <c r="L269" s="137">
        <f t="shared" si="26"/>
        <v>6.5114170658377199E-2</v>
      </c>
      <c r="M269" s="137">
        <f t="shared" si="27"/>
        <v>-0.18327032003971883</v>
      </c>
      <c r="N269" s="383">
        <f t="shared" ref="N269:N332" si="28">M269*G269</f>
        <v>-111.61162490418876</v>
      </c>
    </row>
    <row r="270" spans="2:14" x14ac:dyDescent="0.2">
      <c r="B270" s="382">
        <v>2</v>
      </c>
      <c r="C270" s="382">
        <v>492</v>
      </c>
      <c r="D270" s="379" t="s">
        <v>839</v>
      </c>
      <c r="E270" s="380">
        <v>381</v>
      </c>
      <c r="F270" s="380">
        <v>303</v>
      </c>
      <c r="G270" s="380">
        <v>1389</v>
      </c>
      <c r="H270" s="137">
        <f t="shared" ref="H270:H333" si="29">(G270+E270)/F270</f>
        <v>5.8415841584158414</v>
      </c>
      <c r="I270" s="381">
        <f t="shared" ref="I270:I333" si="30">E270/G270</f>
        <v>0.27429805615550756</v>
      </c>
      <c r="J270" s="137">
        <f t="shared" ref="J270:J333" si="31">$J$6*(G270-G$10)/G$11</f>
        <v>-7.5760956269006655E-2</v>
      </c>
      <c r="K270" s="137">
        <f t="shared" ref="K270:K333" si="32">$K$6*(H270-H$10)/H$11</f>
        <v>-3.6448668319072564E-2</v>
      </c>
      <c r="L270" s="137">
        <f t="shared" ref="L270:L333" si="33">$L$6*(I270-I$10)/I$11</f>
        <v>-0.12349354647868678</v>
      </c>
      <c r="M270" s="137">
        <f t="shared" ref="M270:M333" si="34">SUM(J270:L270)</f>
        <v>-0.235703171066766</v>
      </c>
      <c r="N270" s="383">
        <f t="shared" si="28"/>
        <v>-327.39170461173796</v>
      </c>
    </row>
    <row r="271" spans="2:14" x14ac:dyDescent="0.2">
      <c r="B271" s="382">
        <v>2</v>
      </c>
      <c r="C271" s="382">
        <v>493</v>
      </c>
      <c r="D271" s="379" t="s">
        <v>840</v>
      </c>
      <c r="E271" s="380">
        <v>157</v>
      </c>
      <c r="F271" s="380">
        <v>349</v>
      </c>
      <c r="G271" s="380">
        <v>564</v>
      </c>
      <c r="H271" s="137">
        <f t="shared" si="29"/>
        <v>2.0659025787965617</v>
      </c>
      <c r="I271" s="381">
        <f t="shared" si="30"/>
        <v>0.27836879432624112</v>
      </c>
      <c r="J271" s="137">
        <f t="shared" si="31"/>
        <v>-9.7951360844425822E-2</v>
      </c>
      <c r="K271" s="137">
        <f t="shared" si="32"/>
        <v>-0.13405285541466236</v>
      </c>
      <c r="L271" s="137">
        <f t="shared" si="33"/>
        <v>-0.12007941684197088</v>
      </c>
      <c r="M271" s="137">
        <f t="shared" si="34"/>
        <v>-0.35208363310105906</v>
      </c>
      <c r="N271" s="383">
        <f t="shared" si="28"/>
        <v>-198.5751690689973</v>
      </c>
    </row>
    <row r="272" spans="2:14" x14ac:dyDescent="0.2">
      <c r="B272" s="382">
        <v>2</v>
      </c>
      <c r="C272" s="382">
        <v>494</v>
      </c>
      <c r="D272" s="379" t="s">
        <v>841</v>
      </c>
      <c r="E272" s="380">
        <v>627</v>
      </c>
      <c r="F272" s="380">
        <v>749</v>
      </c>
      <c r="G272" s="380">
        <v>838</v>
      </c>
      <c r="H272" s="137">
        <f t="shared" si="29"/>
        <v>1.9559412550066755</v>
      </c>
      <c r="I272" s="381">
        <f t="shared" si="30"/>
        <v>0.74821002386634849</v>
      </c>
      <c r="J272" s="137">
        <f t="shared" si="31"/>
        <v>-9.0581456779377512E-2</v>
      </c>
      <c r="K272" s="137">
        <f t="shared" si="32"/>
        <v>-0.13689543771249191</v>
      </c>
      <c r="L272" s="137">
        <f t="shared" si="33"/>
        <v>0.27397659930186907</v>
      </c>
      <c r="M272" s="137">
        <f t="shared" si="34"/>
        <v>4.6499704809999653E-2</v>
      </c>
      <c r="N272" s="383">
        <f t="shared" si="28"/>
        <v>38.966752630779709</v>
      </c>
    </row>
    <row r="273" spans="2:14" x14ac:dyDescent="0.2">
      <c r="B273" s="382">
        <v>2</v>
      </c>
      <c r="C273" s="382">
        <v>495</v>
      </c>
      <c r="D273" s="379" t="s">
        <v>842</v>
      </c>
      <c r="E273" s="380">
        <v>773</v>
      </c>
      <c r="F273" s="380">
        <v>994</v>
      </c>
      <c r="G273" s="380">
        <v>1013</v>
      </c>
      <c r="H273" s="137">
        <f t="shared" si="29"/>
        <v>1.7967806841046277</v>
      </c>
      <c r="I273" s="381">
        <f t="shared" si="30"/>
        <v>0.76307996051332672</v>
      </c>
      <c r="J273" s="137">
        <f t="shared" si="31"/>
        <v>-8.5874401263379502E-2</v>
      </c>
      <c r="K273" s="137">
        <f t="shared" si="32"/>
        <v>-0.14100985727170981</v>
      </c>
      <c r="L273" s="137">
        <f t="shared" si="33"/>
        <v>0.28644802076727566</v>
      </c>
      <c r="M273" s="137">
        <f t="shared" si="34"/>
        <v>5.9563762232186346E-2</v>
      </c>
      <c r="N273" s="383">
        <f t="shared" si="28"/>
        <v>60.338091141204771</v>
      </c>
    </row>
    <row r="274" spans="2:14" x14ac:dyDescent="0.2">
      <c r="B274" s="382">
        <v>2</v>
      </c>
      <c r="C274" s="382">
        <v>496</v>
      </c>
      <c r="D274" s="379" t="s">
        <v>843</v>
      </c>
      <c r="E274" s="380">
        <v>1768</v>
      </c>
      <c r="F274" s="380">
        <v>2328</v>
      </c>
      <c r="G274" s="380">
        <v>3723</v>
      </c>
      <c r="H274" s="137">
        <f t="shared" si="29"/>
        <v>2.3586769759450172</v>
      </c>
      <c r="I274" s="381">
        <f t="shared" si="30"/>
        <v>0.47488584474885842</v>
      </c>
      <c r="J274" s="137">
        <f t="shared" si="31"/>
        <v>-1.2982284415638978E-2</v>
      </c>
      <c r="K274" s="137">
        <f t="shared" si="32"/>
        <v>-0.12648441871429902</v>
      </c>
      <c r="L274" s="137">
        <f t="shared" si="33"/>
        <v>4.4739507350088012E-2</v>
      </c>
      <c r="M274" s="137">
        <f t="shared" si="34"/>
        <v>-9.472719577984999E-2</v>
      </c>
      <c r="N274" s="383">
        <f t="shared" si="28"/>
        <v>-352.66934988838153</v>
      </c>
    </row>
    <row r="275" spans="2:14" x14ac:dyDescent="0.2">
      <c r="B275" s="382">
        <v>2</v>
      </c>
      <c r="C275" s="382">
        <v>497</v>
      </c>
      <c r="D275" s="379" t="s">
        <v>844</v>
      </c>
      <c r="E275" s="380">
        <v>137</v>
      </c>
      <c r="F275" s="380">
        <v>535</v>
      </c>
      <c r="G275" s="380">
        <v>572</v>
      </c>
      <c r="H275" s="137">
        <f t="shared" si="29"/>
        <v>1.325233644859813</v>
      </c>
      <c r="I275" s="381">
        <f t="shared" si="30"/>
        <v>0.2395104895104895</v>
      </c>
      <c r="J275" s="137">
        <f t="shared" si="31"/>
        <v>-9.773618116369448E-2</v>
      </c>
      <c r="K275" s="137">
        <f t="shared" si="32"/>
        <v>-0.15319970021060067</v>
      </c>
      <c r="L275" s="137">
        <f t="shared" si="33"/>
        <v>-0.15266989172385001</v>
      </c>
      <c r="M275" s="137">
        <f t="shared" si="34"/>
        <v>-0.40360577309814516</v>
      </c>
      <c r="N275" s="383">
        <f t="shared" si="28"/>
        <v>-230.86250221213902</v>
      </c>
    </row>
    <row r="276" spans="2:14" x14ac:dyDescent="0.2">
      <c r="B276" s="382">
        <v>2</v>
      </c>
      <c r="C276" s="382">
        <v>498</v>
      </c>
      <c r="D276" s="379" t="s">
        <v>845</v>
      </c>
      <c r="E276" s="380">
        <v>1039</v>
      </c>
      <c r="F276" s="380">
        <v>476</v>
      </c>
      <c r="G276" s="380">
        <v>1624</v>
      </c>
      <c r="H276" s="137">
        <f t="shared" si="29"/>
        <v>5.5945378151260501</v>
      </c>
      <c r="I276" s="381">
        <f t="shared" si="30"/>
        <v>0.63977832512315269</v>
      </c>
      <c r="J276" s="137">
        <f t="shared" si="31"/>
        <v>-6.944005314752362E-2</v>
      </c>
      <c r="K276" s="137">
        <f t="shared" si="32"/>
        <v>-4.2835000694635202E-2</v>
      </c>
      <c r="L276" s="137">
        <f t="shared" si="33"/>
        <v>0.18303489273372439</v>
      </c>
      <c r="M276" s="137">
        <f t="shared" si="34"/>
        <v>7.0759838891565563E-2</v>
      </c>
      <c r="N276" s="383">
        <f t="shared" si="28"/>
        <v>114.91397835990247</v>
      </c>
    </row>
    <row r="277" spans="2:14" x14ac:dyDescent="0.2">
      <c r="B277" s="382">
        <v>2</v>
      </c>
      <c r="C277" s="382">
        <v>499</v>
      </c>
      <c r="D277" s="379" t="s">
        <v>846</v>
      </c>
      <c r="E277" s="380">
        <v>188</v>
      </c>
      <c r="F277" s="380">
        <v>549</v>
      </c>
      <c r="G277" s="380">
        <v>626</v>
      </c>
      <c r="H277" s="137">
        <f t="shared" si="29"/>
        <v>1.482695810564663</v>
      </c>
      <c r="I277" s="381">
        <f t="shared" si="30"/>
        <v>0.30031948881789139</v>
      </c>
      <c r="J277" s="137">
        <f t="shared" si="31"/>
        <v>-9.6283718318757969E-2</v>
      </c>
      <c r="K277" s="137">
        <f t="shared" si="32"/>
        <v>-0.14912918569346209</v>
      </c>
      <c r="L277" s="137">
        <f t="shared" si="33"/>
        <v>-0.10166936110583022</v>
      </c>
      <c r="M277" s="137">
        <f t="shared" si="34"/>
        <v>-0.34708226511805029</v>
      </c>
      <c r="N277" s="383">
        <f t="shared" si="28"/>
        <v>-217.27349796389947</v>
      </c>
    </row>
    <row r="278" spans="2:14" x14ac:dyDescent="0.2">
      <c r="B278" s="382">
        <v>2</v>
      </c>
      <c r="C278" s="382">
        <v>500</v>
      </c>
      <c r="D278" s="379" t="s">
        <v>847</v>
      </c>
      <c r="E278" s="380">
        <v>136</v>
      </c>
      <c r="F278" s="380">
        <v>463</v>
      </c>
      <c r="G278" s="380">
        <v>429</v>
      </c>
      <c r="H278" s="137">
        <f t="shared" si="29"/>
        <v>1.2203023758099352</v>
      </c>
      <c r="I278" s="381">
        <f t="shared" si="30"/>
        <v>0.317016317016317</v>
      </c>
      <c r="J278" s="137">
        <f t="shared" si="31"/>
        <v>-0.10158251795676713</v>
      </c>
      <c r="K278" s="137">
        <f t="shared" si="32"/>
        <v>-0.15591225183884327</v>
      </c>
      <c r="L278" s="137">
        <f t="shared" si="33"/>
        <v>-8.7665725008270412E-2</v>
      </c>
      <c r="M278" s="137">
        <f t="shared" si="34"/>
        <v>-0.34516049480388084</v>
      </c>
      <c r="N278" s="383">
        <f t="shared" si="28"/>
        <v>-148.07385227086488</v>
      </c>
    </row>
    <row r="279" spans="2:14" x14ac:dyDescent="0.2">
      <c r="B279" s="382">
        <v>2</v>
      </c>
      <c r="C279" s="382">
        <v>501</v>
      </c>
      <c r="D279" s="379" t="s">
        <v>848</v>
      </c>
      <c r="E279" s="380">
        <v>440</v>
      </c>
      <c r="F279" s="380">
        <v>329</v>
      </c>
      <c r="G279" s="380">
        <v>492</v>
      </c>
      <c r="H279" s="137">
        <f t="shared" si="29"/>
        <v>2.8328267477203646</v>
      </c>
      <c r="I279" s="381">
        <f t="shared" si="30"/>
        <v>0.89430894308943087</v>
      </c>
      <c r="J279" s="137">
        <f t="shared" si="31"/>
        <v>-9.988797797100786E-2</v>
      </c>
      <c r="K279" s="137">
        <f t="shared" si="32"/>
        <v>-0.11422729319674975</v>
      </c>
      <c r="L279" s="137">
        <f t="shared" si="33"/>
        <v>0.39650981787087514</v>
      </c>
      <c r="M279" s="137">
        <f t="shared" si="34"/>
        <v>0.18239454670311753</v>
      </c>
      <c r="N279" s="383">
        <f t="shared" si="28"/>
        <v>89.738116977933828</v>
      </c>
    </row>
    <row r="280" spans="2:14" x14ac:dyDescent="0.2">
      <c r="B280" s="382">
        <v>2</v>
      </c>
      <c r="C280" s="382">
        <v>502</v>
      </c>
      <c r="D280" s="379" t="s">
        <v>849</v>
      </c>
      <c r="E280" s="380">
        <v>201</v>
      </c>
      <c r="F280" s="380">
        <v>460</v>
      </c>
      <c r="G280" s="380">
        <v>907</v>
      </c>
      <c r="H280" s="137">
        <f t="shared" si="29"/>
        <v>2.4086956521739129</v>
      </c>
      <c r="I280" s="381">
        <f t="shared" si="30"/>
        <v>0.22160970231532526</v>
      </c>
      <c r="J280" s="137">
        <f t="shared" si="31"/>
        <v>-8.8725532033069737E-2</v>
      </c>
      <c r="K280" s="137">
        <f t="shared" si="32"/>
        <v>-0.12519139859860082</v>
      </c>
      <c r="L280" s="137">
        <f t="shared" si="33"/>
        <v>-0.16768328868535046</v>
      </c>
      <c r="M280" s="137">
        <f t="shared" si="34"/>
        <v>-0.38160021931702104</v>
      </c>
      <c r="N280" s="383">
        <f t="shared" si="28"/>
        <v>-346.11139892053808</v>
      </c>
    </row>
    <row r="281" spans="2:14" x14ac:dyDescent="0.2">
      <c r="B281" s="382">
        <v>2</v>
      </c>
      <c r="C281" s="382">
        <v>533</v>
      </c>
      <c r="D281" s="379" t="s">
        <v>850</v>
      </c>
      <c r="E281" s="380">
        <v>960</v>
      </c>
      <c r="F281" s="380">
        <v>992</v>
      </c>
      <c r="G281" s="380">
        <v>3394</v>
      </c>
      <c r="H281" s="137">
        <f t="shared" si="29"/>
        <v>4.3891129032258061</v>
      </c>
      <c r="I281" s="381">
        <f t="shared" si="30"/>
        <v>0.28285209192692989</v>
      </c>
      <c r="J281" s="137">
        <f t="shared" si="31"/>
        <v>-2.1831548785715228E-2</v>
      </c>
      <c r="K281" s="137">
        <f t="shared" si="32"/>
        <v>-7.3996134426325549E-2</v>
      </c>
      <c r="L281" s="137">
        <f t="shared" si="33"/>
        <v>-0.11631927345599362</v>
      </c>
      <c r="M281" s="137">
        <f t="shared" si="34"/>
        <v>-0.2121469566680344</v>
      </c>
      <c r="N281" s="383">
        <f t="shared" si="28"/>
        <v>-720.02677093130876</v>
      </c>
    </row>
    <row r="282" spans="2:14" x14ac:dyDescent="0.2">
      <c r="B282" s="382">
        <v>2</v>
      </c>
      <c r="C282" s="382">
        <v>535</v>
      </c>
      <c r="D282" s="379" t="s">
        <v>851</v>
      </c>
      <c r="E282" s="380">
        <v>338</v>
      </c>
      <c r="F282" s="380">
        <v>214</v>
      </c>
      <c r="G282" s="380">
        <v>86</v>
      </c>
      <c r="H282" s="137">
        <f t="shared" si="29"/>
        <v>1.9813084112149533</v>
      </c>
      <c r="I282" s="381">
        <f t="shared" si="30"/>
        <v>3.9302325581395348</v>
      </c>
      <c r="J282" s="137">
        <f t="shared" si="31"/>
        <v>-0.11080834676812322</v>
      </c>
      <c r="K282" s="137">
        <f t="shared" si="32"/>
        <v>-0.13623967778983301</v>
      </c>
      <c r="L282" s="137">
        <f t="shared" si="33"/>
        <v>2.9427400970539965</v>
      </c>
      <c r="M282" s="137">
        <f t="shared" si="34"/>
        <v>2.6956920724960405</v>
      </c>
      <c r="N282" s="383">
        <f t="shared" si="28"/>
        <v>231.82951823465947</v>
      </c>
    </row>
    <row r="283" spans="2:14" x14ac:dyDescent="0.2">
      <c r="B283" s="382">
        <v>2</v>
      </c>
      <c r="C283" s="382">
        <v>538</v>
      </c>
      <c r="D283" s="379" t="s">
        <v>852</v>
      </c>
      <c r="E283" s="380">
        <v>1300</v>
      </c>
      <c r="F283" s="380">
        <v>3178</v>
      </c>
      <c r="G283" s="380">
        <v>5498</v>
      </c>
      <c r="H283" s="137">
        <f t="shared" si="29"/>
        <v>2.1390811831340466</v>
      </c>
      <c r="I283" s="381">
        <f t="shared" si="30"/>
        <v>0.23644961804292469</v>
      </c>
      <c r="J283" s="137">
        <f t="shared" si="31"/>
        <v>3.4760707246626499E-2</v>
      </c>
      <c r="K283" s="137">
        <f t="shared" si="32"/>
        <v>-0.13216113387021203</v>
      </c>
      <c r="L283" s="137">
        <f t="shared" si="33"/>
        <v>-0.15523704577633182</v>
      </c>
      <c r="M283" s="137">
        <f t="shared" si="34"/>
        <v>-0.25263747239991735</v>
      </c>
      <c r="N283" s="383">
        <f t="shared" si="28"/>
        <v>-1389.0008232547457</v>
      </c>
    </row>
    <row r="284" spans="2:14" x14ac:dyDescent="0.2">
      <c r="B284" s="382">
        <v>2</v>
      </c>
      <c r="C284" s="382">
        <v>540</v>
      </c>
      <c r="D284" s="379" t="s">
        <v>853</v>
      </c>
      <c r="E284" s="380">
        <v>2322</v>
      </c>
      <c r="F284" s="380">
        <v>1340</v>
      </c>
      <c r="G284" s="380">
        <v>5852</v>
      </c>
      <c r="H284" s="137">
        <f t="shared" si="29"/>
        <v>6.1</v>
      </c>
      <c r="I284" s="381">
        <f t="shared" si="30"/>
        <v>0.39678742310321258</v>
      </c>
      <c r="J284" s="137">
        <f t="shared" si="31"/>
        <v>4.4282408118988176E-2</v>
      </c>
      <c r="K284" s="137">
        <f t="shared" si="32"/>
        <v>-2.9768425926124858E-2</v>
      </c>
      <c r="L284" s="137">
        <f t="shared" si="33"/>
        <v>-2.0761668293710952E-2</v>
      </c>
      <c r="M284" s="137">
        <f t="shared" si="34"/>
        <v>-6.2476861008476346E-3</v>
      </c>
      <c r="N284" s="383">
        <f t="shared" si="28"/>
        <v>-36.56145906216036</v>
      </c>
    </row>
    <row r="285" spans="2:14" x14ac:dyDescent="0.2">
      <c r="B285" s="382">
        <v>2</v>
      </c>
      <c r="C285" s="382">
        <v>541</v>
      </c>
      <c r="D285" s="379" t="s">
        <v>854</v>
      </c>
      <c r="E285" s="380">
        <v>147</v>
      </c>
      <c r="F285" s="380">
        <v>507</v>
      </c>
      <c r="G285" s="380">
        <v>445</v>
      </c>
      <c r="H285" s="137">
        <f t="shared" si="29"/>
        <v>1.1676528599605522</v>
      </c>
      <c r="I285" s="381">
        <f t="shared" si="30"/>
        <v>0.33033707865168538</v>
      </c>
      <c r="J285" s="137">
        <f t="shared" si="31"/>
        <v>-0.10115215859530446</v>
      </c>
      <c r="K285" s="137">
        <f t="shared" si="32"/>
        <v>-0.15727328112245503</v>
      </c>
      <c r="L285" s="137">
        <f t="shared" si="33"/>
        <v>-7.6493597208475261E-2</v>
      </c>
      <c r="M285" s="137">
        <f t="shared" si="34"/>
        <v>-0.33491903692623476</v>
      </c>
      <c r="N285" s="383">
        <f t="shared" si="28"/>
        <v>-149.03897143217446</v>
      </c>
    </row>
    <row r="286" spans="2:14" x14ac:dyDescent="0.2">
      <c r="B286" s="382">
        <v>2</v>
      </c>
      <c r="C286" s="382">
        <v>543</v>
      </c>
      <c r="D286" s="379" t="s">
        <v>855</v>
      </c>
      <c r="E286" s="380">
        <v>197</v>
      </c>
      <c r="F286" s="380">
        <v>374</v>
      </c>
      <c r="G286" s="380">
        <v>586</v>
      </c>
      <c r="H286" s="137">
        <f t="shared" si="29"/>
        <v>2.0935828877005349</v>
      </c>
      <c r="I286" s="381">
        <f t="shared" si="30"/>
        <v>0.33617747440273038</v>
      </c>
      <c r="J286" s="137">
        <f t="shared" si="31"/>
        <v>-9.7359616722414638E-2</v>
      </c>
      <c r="K286" s="137">
        <f t="shared" si="32"/>
        <v>-0.13333729876822514</v>
      </c>
      <c r="L286" s="137">
        <f t="shared" si="33"/>
        <v>-7.1595255092750526E-2</v>
      </c>
      <c r="M286" s="137">
        <f t="shared" si="34"/>
        <v>-0.30229217058339031</v>
      </c>
      <c r="N286" s="383">
        <f t="shared" si="28"/>
        <v>-177.14321196186671</v>
      </c>
    </row>
    <row r="287" spans="2:14" x14ac:dyDescent="0.2">
      <c r="B287" s="382">
        <v>2</v>
      </c>
      <c r="C287" s="382">
        <v>544</v>
      </c>
      <c r="D287" s="379" t="s">
        <v>856</v>
      </c>
      <c r="E287" s="380">
        <v>4935</v>
      </c>
      <c r="F287" s="380">
        <v>613</v>
      </c>
      <c r="G287" s="380">
        <v>4130</v>
      </c>
      <c r="H287" s="137">
        <f t="shared" si="29"/>
        <v>14.787928221859707</v>
      </c>
      <c r="I287" s="381">
        <f t="shared" si="30"/>
        <v>1.1949152542372881</v>
      </c>
      <c r="J287" s="137">
        <f t="shared" si="31"/>
        <v>-2.0350181584321901E-3</v>
      </c>
      <c r="K287" s="137">
        <f t="shared" si="32"/>
        <v>0.19482100349418008</v>
      </c>
      <c r="L287" s="137">
        <f t="shared" si="33"/>
        <v>0.64862844423018318</v>
      </c>
      <c r="M287" s="137">
        <f t="shared" si="34"/>
        <v>0.84141442956593104</v>
      </c>
      <c r="N287" s="383">
        <f t="shared" si="28"/>
        <v>3475.0415941072952</v>
      </c>
    </row>
    <row r="288" spans="2:14" x14ac:dyDescent="0.2">
      <c r="B288" s="382">
        <v>2</v>
      </c>
      <c r="C288" s="382">
        <v>546</v>
      </c>
      <c r="D288" s="379" t="s">
        <v>857</v>
      </c>
      <c r="E288" s="380">
        <v>5277</v>
      </c>
      <c r="F288" s="380">
        <v>1163</v>
      </c>
      <c r="G288" s="380">
        <v>10426</v>
      </c>
      <c r="H288" s="137">
        <f t="shared" si="29"/>
        <v>13.502149613069648</v>
      </c>
      <c r="I288" s="381">
        <f t="shared" si="30"/>
        <v>0.50613849990408599</v>
      </c>
      <c r="J288" s="137">
        <f t="shared" si="31"/>
        <v>0.16731139057713029</v>
      </c>
      <c r="K288" s="137">
        <f t="shared" si="32"/>
        <v>0.16158266671989452</v>
      </c>
      <c r="L288" s="137">
        <f t="shared" si="33"/>
        <v>7.0951120997618994E-2</v>
      </c>
      <c r="M288" s="137">
        <f t="shared" si="34"/>
        <v>0.39984517829464383</v>
      </c>
      <c r="N288" s="383">
        <f t="shared" si="28"/>
        <v>4168.7858288999569</v>
      </c>
    </row>
    <row r="289" spans="2:14" x14ac:dyDescent="0.2">
      <c r="B289" s="382">
        <v>2</v>
      </c>
      <c r="C289" s="382">
        <v>551</v>
      </c>
      <c r="D289" s="379" t="s">
        <v>858</v>
      </c>
      <c r="E289" s="380">
        <v>4298</v>
      </c>
      <c r="F289" s="380">
        <v>685</v>
      </c>
      <c r="G289" s="380">
        <v>6524</v>
      </c>
      <c r="H289" s="137">
        <f t="shared" si="29"/>
        <v>15.798540145985401</v>
      </c>
      <c r="I289" s="381">
        <f t="shared" si="30"/>
        <v>0.65879828326180256</v>
      </c>
      <c r="J289" s="137">
        <f t="shared" si="31"/>
        <v>6.2357501300420518E-2</v>
      </c>
      <c r="K289" s="137">
        <f t="shared" si="32"/>
        <v>0.22094607607864961</v>
      </c>
      <c r="L289" s="137">
        <f t="shared" si="33"/>
        <v>0.19898693878697349</v>
      </c>
      <c r="M289" s="137">
        <f t="shared" si="34"/>
        <v>0.48229051616604363</v>
      </c>
      <c r="N289" s="383">
        <f t="shared" si="28"/>
        <v>3146.4633274672688</v>
      </c>
    </row>
    <row r="290" spans="2:14" x14ac:dyDescent="0.2">
      <c r="B290" s="382">
        <v>2</v>
      </c>
      <c r="C290" s="382">
        <v>552</v>
      </c>
      <c r="D290" s="379" t="s">
        <v>859</v>
      </c>
      <c r="E290" s="380">
        <v>1518</v>
      </c>
      <c r="F290" s="380">
        <v>1686</v>
      </c>
      <c r="G290" s="380">
        <v>4514</v>
      </c>
      <c r="H290" s="137">
        <f t="shared" si="29"/>
        <v>3.5776986951364176</v>
      </c>
      <c r="I290" s="381">
        <f t="shared" si="30"/>
        <v>0.33628710677891005</v>
      </c>
      <c r="J290" s="137">
        <f t="shared" si="31"/>
        <v>8.293606516672004E-3</v>
      </c>
      <c r="K290" s="137">
        <f t="shared" si="32"/>
        <v>-9.4971797365137889E-2</v>
      </c>
      <c r="L290" s="137">
        <f t="shared" si="33"/>
        <v>-7.1503306377564274E-2</v>
      </c>
      <c r="M290" s="137">
        <f t="shared" si="34"/>
        <v>-0.15818149722603014</v>
      </c>
      <c r="N290" s="383">
        <f t="shared" si="28"/>
        <v>-714.03127847830012</v>
      </c>
    </row>
    <row r="291" spans="2:14" x14ac:dyDescent="0.2">
      <c r="B291" s="382">
        <v>2</v>
      </c>
      <c r="C291" s="382">
        <v>553</v>
      </c>
      <c r="D291" s="379" t="s">
        <v>860</v>
      </c>
      <c r="E291" s="380">
        <v>42</v>
      </c>
      <c r="F291" s="380">
        <v>142</v>
      </c>
      <c r="G291" s="380">
        <v>101</v>
      </c>
      <c r="H291" s="137">
        <f t="shared" si="29"/>
        <v>1.0070422535211268</v>
      </c>
      <c r="I291" s="381">
        <f t="shared" si="30"/>
        <v>0.41584158415841582</v>
      </c>
      <c r="J291" s="137">
        <f t="shared" si="31"/>
        <v>-0.11040488486675198</v>
      </c>
      <c r="K291" s="137">
        <f t="shared" si="32"/>
        <v>-0.16142518518265669</v>
      </c>
      <c r="L291" s="137">
        <f t="shared" si="33"/>
        <v>-4.7809362414687143E-3</v>
      </c>
      <c r="M291" s="137">
        <f t="shared" si="34"/>
        <v>-0.27661100629087737</v>
      </c>
      <c r="N291" s="383">
        <f t="shared" si="28"/>
        <v>-27.937711635378616</v>
      </c>
    </row>
    <row r="292" spans="2:14" x14ac:dyDescent="0.2">
      <c r="B292" s="382">
        <v>2</v>
      </c>
      <c r="C292" s="382">
        <v>554</v>
      </c>
      <c r="D292" s="379" t="s">
        <v>861</v>
      </c>
      <c r="E292" s="380">
        <v>314</v>
      </c>
      <c r="F292" s="380">
        <v>373</v>
      </c>
      <c r="G292" s="380">
        <v>1038</v>
      </c>
      <c r="H292" s="137">
        <f t="shared" si="29"/>
        <v>3.6246648793565686</v>
      </c>
      <c r="I292" s="381">
        <f t="shared" si="30"/>
        <v>0.30250481695568399</v>
      </c>
      <c r="J292" s="137">
        <f t="shared" si="31"/>
        <v>-8.5201964761094082E-2</v>
      </c>
      <c r="K292" s="137">
        <f t="shared" si="32"/>
        <v>-9.3757686446321528E-2</v>
      </c>
      <c r="L292" s="137">
        <f t="shared" si="33"/>
        <v>-9.9836525573732501E-2</v>
      </c>
      <c r="M292" s="137">
        <f t="shared" si="34"/>
        <v>-0.2787961767811481</v>
      </c>
      <c r="N292" s="383">
        <f t="shared" si="28"/>
        <v>-289.39043149883173</v>
      </c>
    </row>
    <row r="293" spans="2:14" x14ac:dyDescent="0.2">
      <c r="B293" s="382">
        <v>2</v>
      </c>
      <c r="C293" s="382">
        <v>556</v>
      </c>
      <c r="D293" s="379" t="s">
        <v>862</v>
      </c>
      <c r="E293" s="380">
        <v>40</v>
      </c>
      <c r="F293" s="380">
        <v>186</v>
      </c>
      <c r="G293" s="380">
        <v>329</v>
      </c>
      <c r="H293" s="137">
        <f t="shared" si="29"/>
        <v>1.9838709677419355</v>
      </c>
      <c r="I293" s="381">
        <f t="shared" si="30"/>
        <v>0.12158054711246201</v>
      </c>
      <c r="J293" s="137">
        <f t="shared" si="31"/>
        <v>-0.10427226396590886</v>
      </c>
      <c r="K293" s="137">
        <f t="shared" si="32"/>
        <v>-0.1361734337908547</v>
      </c>
      <c r="L293" s="137">
        <f t="shared" si="33"/>
        <v>-0.2515777788220645</v>
      </c>
      <c r="M293" s="137">
        <f t="shared" si="34"/>
        <v>-0.49202347657882806</v>
      </c>
      <c r="N293" s="383">
        <f t="shared" si="28"/>
        <v>-161.87572379443444</v>
      </c>
    </row>
    <row r="294" spans="2:14" x14ac:dyDescent="0.2">
      <c r="B294" s="382">
        <v>2</v>
      </c>
      <c r="C294" s="382">
        <v>557</v>
      </c>
      <c r="D294" s="379" t="s">
        <v>863</v>
      </c>
      <c r="E294" s="380">
        <v>87</v>
      </c>
      <c r="F294" s="380">
        <v>345</v>
      </c>
      <c r="G294" s="380">
        <v>545</v>
      </c>
      <c r="H294" s="137">
        <f t="shared" si="29"/>
        <v>1.8318840579710145</v>
      </c>
      <c r="I294" s="381">
        <f t="shared" si="30"/>
        <v>0.15963302752293579</v>
      </c>
      <c r="J294" s="137">
        <f t="shared" si="31"/>
        <v>-9.8462412586162743E-2</v>
      </c>
      <c r="K294" s="137">
        <f t="shared" si="32"/>
        <v>-0.14010240885523431</v>
      </c>
      <c r="L294" s="137">
        <f t="shared" si="33"/>
        <v>-0.21966314917234198</v>
      </c>
      <c r="M294" s="137">
        <f t="shared" si="34"/>
        <v>-0.45822797061373904</v>
      </c>
      <c r="N294" s="383">
        <f t="shared" si="28"/>
        <v>-249.73424398448779</v>
      </c>
    </row>
    <row r="295" spans="2:14" x14ac:dyDescent="0.2">
      <c r="B295" s="382">
        <v>2</v>
      </c>
      <c r="C295" s="382">
        <v>561</v>
      </c>
      <c r="D295" s="379" t="s">
        <v>864</v>
      </c>
      <c r="E295" s="380">
        <v>2459</v>
      </c>
      <c r="F295" s="380">
        <v>5499</v>
      </c>
      <c r="G295" s="380">
        <v>3410</v>
      </c>
      <c r="H295" s="137">
        <f t="shared" si="29"/>
        <v>1.0672849609019821</v>
      </c>
      <c r="I295" s="381">
        <f t="shared" si="30"/>
        <v>0.72111436950146623</v>
      </c>
      <c r="J295" s="137">
        <f t="shared" si="31"/>
        <v>-2.1401189424252551E-2</v>
      </c>
      <c r="K295" s="137">
        <f t="shared" si="32"/>
        <v>-0.15986786623020974</v>
      </c>
      <c r="L295" s="137">
        <f t="shared" si="33"/>
        <v>0.25125146378260643</v>
      </c>
      <c r="M295" s="137">
        <f t="shared" si="34"/>
        <v>6.9982408128144158E-2</v>
      </c>
      <c r="N295" s="383">
        <f t="shared" si="28"/>
        <v>238.64001171697157</v>
      </c>
    </row>
    <row r="296" spans="2:14" x14ac:dyDescent="0.2">
      <c r="B296" s="382">
        <v>2</v>
      </c>
      <c r="C296" s="382">
        <v>562</v>
      </c>
      <c r="D296" s="379" t="s">
        <v>865</v>
      </c>
      <c r="E296" s="380">
        <v>1093</v>
      </c>
      <c r="F296" s="380">
        <v>2455</v>
      </c>
      <c r="G296" s="380">
        <v>2356</v>
      </c>
      <c r="H296" s="137">
        <f t="shared" si="29"/>
        <v>1.404887983706721</v>
      </c>
      <c r="I296" s="381">
        <f t="shared" si="30"/>
        <v>0.4639219015280136</v>
      </c>
      <c r="J296" s="137">
        <f t="shared" si="31"/>
        <v>-4.9751112360606253E-2</v>
      </c>
      <c r="K296" s="137">
        <f t="shared" si="32"/>
        <v>-0.1511405760954328</v>
      </c>
      <c r="L296" s="137">
        <f t="shared" si="33"/>
        <v>3.5544044042063093E-2</v>
      </c>
      <c r="M296" s="137">
        <f t="shared" si="34"/>
        <v>-0.16534764441397595</v>
      </c>
      <c r="N296" s="383">
        <f t="shared" si="28"/>
        <v>-389.55905023932735</v>
      </c>
    </row>
    <row r="297" spans="2:14" x14ac:dyDescent="0.2">
      <c r="B297" s="382">
        <v>2</v>
      </c>
      <c r="C297" s="382">
        <v>563</v>
      </c>
      <c r="D297" s="379" t="s">
        <v>866</v>
      </c>
      <c r="E297" s="380">
        <v>4516</v>
      </c>
      <c r="F297" s="380">
        <v>6120</v>
      </c>
      <c r="G297" s="380">
        <v>7068</v>
      </c>
      <c r="H297" s="137">
        <f t="shared" si="29"/>
        <v>1.8928104575163398</v>
      </c>
      <c r="I297" s="381">
        <f t="shared" si="30"/>
        <v>0.6389360498019242</v>
      </c>
      <c r="J297" s="137">
        <f t="shared" si="31"/>
        <v>7.6989719590151454E-2</v>
      </c>
      <c r="K297" s="137">
        <f t="shared" si="32"/>
        <v>-0.138527415950011</v>
      </c>
      <c r="L297" s="137">
        <f t="shared" si="33"/>
        <v>0.18232847610463365</v>
      </c>
      <c r="M297" s="137">
        <f t="shared" si="34"/>
        <v>0.1207907797447741</v>
      </c>
      <c r="N297" s="383">
        <f t="shared" si="28"/>
        <v>853.74923123606334</v>
      </c>
    </row>
    <row r="298" spans="2:14" x14ac:dyDescent="0.2">
      <c r="B298" s="382">
        <v>2</v>
      </c>
      <c r="C298" s="382">
        <v>564</v>
      </c>
      <c r="D298" s="379" t="s">
        <v>867</v>
      </c>
      <c r="E298" s="380">
        <v>281</v>
      </c>
      <c r="F298" s="380">
        <v>2382</v>
      </c>
      <c r="G298" s="380">
        <v>821</v>
      </c>
      <c r="H298" s="137">
        <f t="shared" si="29"/>
        <v>0.46263643996641479</v>
      </c>
      <c r="I298" s="381">
        <f t="shared" si="30"/>
        <v>0.34226552984165654</v>
      </c>
      <c r="J298" s="137">
        <f t="shared" si="31"/>
        <v>-9.1038713600931617E-2</v>
      </c>
      <c r="K298" s="137">
        <f t="shared" si="32"/>
        <v>-0.17549848182105565</v>
      </c>
      <c r="L298" s="137">
        <f t="shared" si="33"/>
        <v>-6.648920070353842E-2</v>
      </c>
      <c r="M298" s="137">
        <f t="shared" si="34"/>
        <v>-0.3330263961255257</v>
      </c>
      <c r="N298" s="383">
        <f t="shared" si="28"/>
        <v>-273.41467121905663</v>
      </c>
    </row>
    <row r="299" spans="2:14" x14ac:dyDescent="0.2">
      <c r="B299" s="382">
        <v>2</v>
      </c>
      <c r="C299" s="382">
        <v>565</v>
      </c>
      <c r="D299" s="379" t="s">
        <v>868</v>
      </c>
      <c r="E299" s="380">
        <v>737</v>
      </c>
      <c r="F299" s="380">
        <v>3511</v>
      </c>
      <c r="G299" s="380">
        <v>1308</v>
      </c>
      <c r="H299" s="137">
        <f t="shared" si="29"/>
        <v>0.58245514098547424</v>
      </c>
      <c r="I299" s="381">
        <f t="shared" si="30"/>
        <v>0.56345565749235471</v>
      </c>
      <c r="J299" s="137">
        <f t="shared" si="31"/>
        <v>-7.7939650536411456E-2</v>
      </c>
      <c r="K299" s="137">
        <f t="shared" si="32"/>
        <v>-0.17240107896406098</v>
      </c>
      <c r="L299" s="137">
        <f t="shared" si="33"/>
        <v>0.1190230426508757</v>
      </c>
      <c r="M299" s="137">
        <f t="shared" si="34"/>
        <v>-0.13131768684959672</v>
      </c>
      <c r="N299" s="383">
        <f t="shared" si="28"/>
        <v>-171.76353439927252</v>
      </c>
    </row>
    <row r="300" spans="2:14" x14ac:dyDescent="0.2">
      <c r="B300" s="382">
        <v>2</v>
      </c>
      <c r="C300" s="382">
        <v>566</v>
      </c>
      <c r="D300" s="379" t="s">
        <v>869</v>
      </c>
      <c r="E300" s="380">
        <v>301</v>
      </c>
      <c r="F300" s="380">
        <v>592</v>
      </c>
      <c r="G300" s="380">
        <v>1155</v>
      </c>
      <c r="H300" s="137">
        <f t="shared" si="29"/>
        <v>2.4594594594594597</v>
      </c>
      <c r="I300" s="381">
        <f t="shared" si="30"/>
        <v>0.26060606060606062</v>
      </c>
      <c r="J300" s="137">
        <f t="shared" si="31"/>
        <v>-8.2054961930398282E-2</v>
      </c>
      <c r="K300" s="137">
        <f t="shared" si="32"/>
        <v>-0.1238791162889039</v>
      </c>
      <c r="L300" s="137">
        <f t="shared" si="33"/>
        <v>-0.13497702830201555</v>
      </c>
      <c r="M300" s="137">
        <f t="shared" si="34"/>
        <v>-0.34091110652131773</v>
      </c>
      <c r="N300" s="383">
        <f t="shared" si="28"/>
        <v>-393.75232803212197</v>
      </c>
    </row>
    <row r="301" spans="2:14" x14ac:dyDescent="0.2">
      <c r="B301" s="382">
        <v>2</v>
      </c>
      <c r="C301" s="382">
        <v>567</v>
      </c>
      <c r="D301" s="379" t="s">
        <v>870</v>
      </c>
      <c r="E301" s="380">
        <v>1427</v>
      </c>
      <c r="F301" s="380">
        <v>8404</v>
      </c>
      <c r="G301" s="380">
        <v>3723</v>
      </c>
      <c r="H301" s="137">
        <f t="shared" si="29"/>
        <v>0.61280342693955259</v>
      </c>
      <c r="I301" s="381">
        <f t="shared" si="30"/>
        <v>0.38329304324469515</v>
      </c>
      <c r="J301" s="137">
        <f t="shared" si="31"/>
        <v>-1.2982284415638978E-2</v>
      </c>
      <c r="K301" s="137">
        <f t="shared" si="32"/>
        <v>-0.17161655311943427</v>
      </c>
      <c r="L301" s="137">
        <f t="shared" si="33"/>
        <v>-3.207940976264078E-2</v>
      </c>
      <c r="M301" s="137">
        <f t="shared" si="34"/>
        <v>-0.21667824729771404</v>
      </c>
      <c r="N301" s="383">
        <f t="shared" si="28"/>
        <v>-806.6931146893894</v>
      </c>
    </row>
    <row r="302" spans="2:14" x14ac:dyDescent="0.2">
      <c r="B302" s="382">
        <v>2</v>
      </c>
      <c r="C302" s="382">
        <v>571</v>
      </c>
      <c r="D302" s="379" t="s">
        <v>871</v>
      </c>
      <c r="E302" s="380">
        <v>574</v>
      </c>
      <c r="F302" s="380">
        <v>2676</v>
      </c>
      <c r="G302" s="380">
        <v>1227</v>
      </c>
      <c r="H302" s="137">
        <f t="shared" si="29"/>
        <v>0.67301943198804182</v>
      </c>
      <c r="I302" s="381">
        <f t="shared" si="30"/>
        <v>0.46780766096169518</v>
      </c>
      <c r="J302" s="137">
        <f t="shared" si="31"/>
        <v>-8.011834480381623E-2</v>
      </c>
      <c r="K302" s="137">
        <f t="shared" si="32"/>
        <v>-0.1700599244422103</v>
      </c>
      <c r="L302" s="137">
        <f t="shared" si="33"/>
        <v>3.8803031942355903E-2</v>
      </c>
      <c r="M302" s="137">
        <f t="shared" si="34"/>
        <v>-0.21137523730367064</v>
      </c>
      <c r="N302" s="383">
        <f t="shared" si="28"/>
        <v>-259.35741617160386</v>
      </c>
    </row>
    <row r="303" spans="2:14" x14ac:dyDescent="0.2">
      <c r="B303" s="382">
        <v>2</v>
      </c>
      <c r="C303" s="382">
        <v>572</v>
      </c>
      <c r="D303" s="379" t="s">
        <v>872</v>
      </c>
      <c r="E303" s="380">
        <v>714</v>
      </c>
      <c r="F303" s="380">
        <v>1215</v>
      </c>
      <c r="G303" s="380">
        <v>2655</v>
      </c>
      <c r="H303" s="137">
        <f t="shared" si="29"/>
        <v>2.7728395061728395</v>
      </c>
      <c r="I303" s="381">
        <f t="shared" si="30"/>
        <v>0.26892655367231638</v>
      </c>
      <c r="J303" s="137">
        <f t="shared" si="31"/>
        <v>-4.1708771793272516E-2</v>
      </c>
      <c r="K303" s="137">
        <f t="shared" si="32"/>
        <v>-0.11577800816671904</v>
      </c>
      <c r="L303" s="137">
        <f t="shared" si="33"/>
        <v>-0.12799862763409098</v>
      </c>
      <c r="M303" s="137">
        <f t="shared" si="34"/>
        <v>-0.28548540759408253</v>
      </c>
      <c r="N303" s="383">
        <f t="shared" si="28"/>
        <v>-757.96375716228908</v>
      </c>
    </row>
    <row r="304" spans="2:14" x14ac:dyDescent="0.2">
      <c r="B304" s="382">
        <v>2</v>
      </c>
      <c r="C304" s="382">
        <v>573</v>
      </c>
      <c r="D304" s="379" t="s">
        <v>873</v>
      </c>
      <c r="E304" s="380">
        <v>1600</v>
      </c>
      <c r="F304" s="380">
        <v>3727</v>
      </c>
      <c r="G304" s="380">
        <v>3278</v>
      </c>
      <c r="H304" s="137">
        <f t="shared" si="29"/>
        <v>1.3088274751811109</v>
      </c>
      <c r="I304" s="381">
        <f t="shared" si="30"/>
        <v>0.48810250152532031</v>
      </c>
      <c r="J304" s="137">
        <f t="shared" si="31"/>
        <v>-2.4951654156319621E-2</v>
      </c>
      <c r="K304" s="137">
        <f t="shared" si="32"/>
        <v>-0.15362381194276728</v>
      </c>
      <c r="L304" s="137">
        <f t="shared" si="33"/>
        <v>5.5824322365515419E-2</v>
      </c>
      <c r="M304" s="137">
        <f t="shared" si="34"/>
        <v>-0.12275114373357147</v>
      </c>
      <c r="N304" s="383">
        <f t="shared" si="28"/>
        <v>-402.37824915864729</v>
      </c>
    </row>
    <row r="305" spans="2:14" x14ac:dyDescent="0.2">
      <c r="B305" s="382">
        <v>2</v>
      </c>
      <c r="C305" s="382">
        <v>574</v>
      </c>
      <c r="D305" s="379" t="s">
        <v>874</v>
      </c>
      <c r="E305" s="380">
        <v>136</v>
      </c>
      <c r="F305" s="380">
        <v>1190</v>
      </c>
      <c r="G305" s="380">
        <v>509</v>
      </c>
      <c r="H305" s="137">
        <f t="shared" si="29"/>
        <v>0.54201680672268904</v>
      </c>
      <c r="I305" s="381">
        <f t="shared" si="30"/>
        <v>0.26719056974459726</v>
      </c>
      <c r="J305" s="137">
        <f t="shared" si="31"/>
        <v>-9.9430721149453768E-2</v>
      </c>
      <c r="K305" s="137">
        <f t="shared" si="32"/>
        <v>-0.17344644008893023</v>
      </c>
      <c r="L305" s="137">
        <f t="shared" si="33"/>
        <v>-0.12945459800799008</v>
      </c>
      <c r="M305" s="137">
        <f t="shared" si="34"/>
        <v>-0.4023317592463741</v>
      </c>
      <c r="N305" s="383">
        <f t="shared" si="28"/>
        <v>-204.78686545640443</v>
      </c>
    </row>
    <row r="306" spans="2:14" x14ac:dyDescent="0.2">
      <c r="B306" s="382">
        <v>2</v>
      </c>
      <c r="C306" s="382">
        <v>575</v>
      </c>
      <c r="D306" s="379" t="s">
        <v>875</v>
      </c>
      <c r="E306" s="380">
        <v>81</v>
      </c>
      <c r="F306" s="380">
        <v>633</v>
      </c>
      <c r="G306" s="380">
        <v>416</v>
      </c>
      <c r="H306" s="137">
        <f t="shared" si="29"/>
        <v>0.78515007898894151</v>
      </c>
      <c r="I306" s="381">
        <f t="shared" si="30"/>
        <v>0.19471153846153846</v>
      </c>
      <c r="J306" s="137">
        <f t="shared" si="31"/>
        <v>-0.10193218493795557</v>
      </c>
      <c r="K306" s="137">
        <f t="shared" si="32"/>
        <v>-0.16716126352013941</v>
      </c>
      <c r="L306" s="137">
        <f t="shared" si="33"/>
        <v>-0.19024278883858819</v>
      </c>
      <c r="M306" s="137">
        <f t="shared" si="34"/>
        <v>-0.45933623729668316</v>
      </c>
      <c r="N306" s="383">
        <f t="shared" si="28"/>
        <v>-191.08387471542019</v>
      </c>
    </row>
    <row r="307" spans="2:14" x14ac:dyDescent="0.2">
      <c r="B307" s="382">
        <v>2</v>
      </c>
      <c r="C307" s="382">
        <v>576</v>
      </c>
      <c r="D307" s="379" t="s">
        <v>876</v>
      </c>
      <c r="E307" s="380">
        <v>3260</v>
      </c>
      <c r="F307" s="380">
        <v>8146</v>
      </c>
      <c r="G307" s="380">
        <v>3825</v>
      </c>
      <c r="H307" s="137">
        <f t="shared" si="29"/>
        <v>0.86975202553400444</v>
      </c>
      <c r="I307" s="381">
        <f t="shared" si="30"/>
        <v>0.85228758169934637</v>
      </c>
      <c r="J307" s="137">
        <f t="shared" si="31"/>
        <v>-1.0238743486314426E-2</v>
      </c>
      <c r="K307" s="137">
        <f t="shared" si="32"/>
        <v>-0.16497424005295708</v>
      </c>
      <c r="L307" s="137">
        <f t="shared" si="33"/>
        <v>0.36126648624898783</v>
      </c>
      <c r="M307" s="137">
        <f t="shared" si="34"/>
        <v>0.18605350270971632</v>
      </c>
      <c r="N307" s="383">
        <f t="shared" si="28"/>
        <v>711.65464786466498</v>
      </c>
    </row>
    <row r="308" spans="2:14" x14ac:dyDescent="0.2">
      <c r="B308" s="382">
        <v>2</v>
      </c>
      <c r="C308" s="382">
        <v>577</v>
      </c>
      <c r="D308" s="379" t="s">
        <v>877</v>
      </c>
      <c r="E308" s="380">
        <v>159</v>
      </c>
      <c r="F308" s="380">
        <v>651</v>
      </c>
      <c r="G308" s="380">
        <v>434</v>
      </c>
      <c r="H308" s="137">
        <f t="shared" si="29"/>
        <v>0.91090629800307221</v>
      </c>
      <c r="I308" s="381">
        <f t="shared" si="30"/>
        <v>0.36635944700460832</v>
      </c>
      <c r="J308" s="137">
        <f t="shared" si="31"/>
        <v>-0.10144803065631006</v>
      </c>
      <c r="K308" s="137">
        <f t="shared" si="32"/>
        <v>-0.1639103713910614</v>
      </c>
      <c r="L308" s="137">
        <f t="shared" si="33"/>
        <v>-4.6281623305901805E-2</v>
      </c>
      <c r="M308" s="137">
        <f t="shared" si="34"/>
        <v>-0.31164002535327329</v>
      </c>
      <c r="N308" s="383">
        <f t="shared" si="28"/>
        <v>-135.25177100332061</v>
      </c>
    </row>
    <row r="309" spans="2:14" x14ac:dyDescent="0.2">
      <c r="B309" s="382">
        <v>2</v>
      </c>
      <c r="C309" s="382">
        <v>578</v>
      </c>
      <c r="D309" s="379" t="s">
        <v>878</v>
      </c>
      <c r="E309" s="380">
        <v>117</v>
      </c>
      <c r="F309" s="380">
        <v>1235</v>
      </c>
      <c r="G309" s="380">
        <v>346</v>
      </c>
      <c r="H309" s="137">
        <f t="shared" si="29"/>
        <v>0.37489878542510119</v>
      </c>
      <c r="I309" s="381">
        <f t="shared" si="30"/>
        <v>0.33815028901734107</v>
      </c>
      <c r="J309" s="137">
        <f t="shared" si="31"/>
        <v>-0.10381500714435477</v>
      </c>
      <c r="K309" s="137">
        <f t="shared" si="32"/>
        <v>-0.1777665656805113</v>
      </c>
      <c r="L309" s="137">
        <f t="shared" si="33"/>
        <v>-6.9940654732571897E-2</v>
      </c>
      <c r="M309" s="137">
        <f t="shared" si="34"/>
        <v>-0.35152222755743795</v>
      </c>
      <c r="N309" s="383">
        <f t="shared" si="28"/>
        <v>-121.62669073487353</v>
      </c>
    </row>
    <row r="310" spans="2:14" x14ac:dyDescent="0.2">
      <c r="B310" s="382">
        <v>2</v>
      </c>
      <c r="C310" s="382">
        <v>579</v>
      </c>
      <c r="D310" s="379" t="s">
        <v>879</v>
      </c>
      <c r="E310" s="380">
        <v>303</v>
      </c>
      <c r="F310" s="380">
        <v>4639</v>
      </c>
      <c r="G310" s="380">
        <v>617</v>
      </c>
      <c r="H310" s="137">
        <f t="shared" si="29"/>
        <v>0.19831860314723002</v>
      </c>
      <c r="I310" s="381">
        <f t="shared" si="30"/>
        <v>0.49108589951377635</v>
      </c>
      <c r="J310" s="137">
        <f t="shared" si="31"/>
        <v>-9.6525795459580718E-2</v>
      </c>
      <c r="K310" s="137">
        <f t="shared" si="32"/>
        <v>-0.18233129519622449</v>
      </c>
      <c r="L310" s="137">
        <f t="shared" si="33"/>
        <v>5.8326499381894478E-2</v>
      </c>
      <c r="M310" s="137">
        <f t="shared" si="34"/>
        <v>-0.22053059127391073</v>
      </c>
      <c r="N310" s="383">
        <f t="shared" si="28"/>
        <v>-136.06737481600291</v>
      </c>
    </row>
    <row r="311" spans="2:14" x14ac:dyDescent="0.2">
      <c r="B311" s="382">
        <v>2</v>
      </c>
      <c r="C311" s="382">
        <v>580</v>
      </c>
      <c r="D311" s="379" t="s">
        <v>880</v>
      </c>
      <c r="E311" s="380">
        <v>356</v>
      </c>
      <c r="F311" s="380">
        <v>688</v>
      </c>
      <c r="G311" s="380">
        <v>542</v>
      </c>
      <c r="H311" s="137">
        <f t="shared" si="29"/>
        <v>1.305232558139535</v>
      </c>
      <c r="I311" s="381">
        <f t="shared" si="30"/>
        <v>0.65682656826568264</v>
      </c>
      <c r="J311" s="137">
        <f t="shared" si="31"/>
        <v>-9.8543104966437006E-2</v>
      </c>
      <c r="K311" s="137">
        <f t="shared" si="32"/>
        <v>-0.15371674323162735</v>
      </c>
      <c r="L311" s="137">
        <f t="shared" si="33"/>
        <v>0.19733326067723717</v>
      </c>
      <c r="M311" s="137">
        <f t="shared" si="34"/>
        <v>-5.4926587520827186E-2</v>
      </c>
      <c r="N311" s="383">
        <f t="shared" si="28"/>
        <v>-29.770210436288334</v>
      </c>
    </row>
    <row r="312" spans="2:14" x14ac:dyDescent="0.2">
      <c r="B312" s="382">
        <v>2</v>
      </c>
      <c r="C312" s="382">
        <v>581</v>
      </c>
      <c r="D312" s="379" t="s">
        <v>881</v>
      </c>
      <c r="E312" s="380">
        <v>6904</v>
      </c>
      <c r="F312" s="380">
        <v>400</v>
      </c>
      <c r="G312" s="380">
        <v>6000</v>
      </c>
      <c r="H312" s="137">
        <f t="shared" si="29"/>
        <v>32.26</v>
      </c>
      <c r="I312" s="381">
        <f t="shared" si="30"/>
        <v>1.1506666666666667</v>
      </c>
      <c r="J312" s="137">
        <f t="shared" si="31"/>
        <v>4.8263232212517916E-2</v>
      </c>
      <c r="K312" s="137">
        <f t="shared" si="32"/>
        <v>0.64648710054708303</v>
      </c>
      <c r="L312" s="137">
        <f t="shared" si="33"/>
        <v>0.61151713717197098</v>
      </c>
      <c r="M312" s="137">
        <f t="shared" si="34"/>
        <v>1.3062674699315719</v>
      </c>
      <c r="N312" s="383">
        <f t="shared" si="28"/>
        <v>7837.6048195894318</v>
      </c>
    </row>
    <row r="313" spans="2:14" x14ac:dyDescent="0.2">
      <c r="B313" s="382">
        <v>2</v>
      </c>
      <c r="C313" s="382">
        <v>582</v>
      </c>
      <c r="D313" s="379" t="s">
        <v>882</v>
      </c>
      <c r="E313" s="380">
        <v>106</v>
      </c>
      <c r="F313" s="380">
        <v>1785</v>
      </c>
      <c r="G313" s="380">
        <v>401</v>
      </c>
      <c r="H313" s="137">
        <f t="shared" si="29"/>
        <v>0.28403361344537814</v>
      </c>
      <c r="I313" s="381">
        <f t="shared" si="30"/>
        <v>0.26433915211970077</v>
      </c>
      <c r="J313" s="137">
        <f t="shared" si="31"/>
        <v>-0.10233564683932683</v>
      </c>
      <c r="K313" s="137">
        <f t="shared" si="32"/>
        <v>-0.1801154982002065</v>
      </c>
      <c r="L313" s="137">
        <f t="shared" si="33"/>
        <v>-0.13184608304375176</v>
      </c>
      <c r="M313" s="137">
        <f t="shared" si="34"/>
        <v>-0.41429722808328506</v>
      </c>
      <c r="N313" s="383">
        <f t="shared" si="28"/>
        <v>-166.13318846139731</v>
      </c>
    </row>
    <row r="314" spans="2:14" x14ac:dyDescent="0.2">
      <c r="B314" s="382">
        <v>2</v>
      </c>
      <c r="C314" s="382">
        <v>584</v>
      </c>
      <c r="D314" s="379" t="s">
        <v>883</v>
      </c>
      <c r="E314" s="380">
        <v>2189</v>
      </c>
      <c r="F314" s="380">
        <v>6876</v>
      </c>
      <c r="G314" s="380">
        <v>2315</v>
      </c>
      <c r="H314" s="137">
        <f t="shared" si="29"/>
        <v>0.65503199534613143</v>
      </c>
      <c r="I314" s="381">
        <f t="shared" si="30"/>
        <v>0.94557235421166308</v>
      </c>
      <c r="J314" s="137">
        <f t="shared" si="31"/>
        <v>-5.0853908224354351E-2</v>
      </c>
      <c r="K314" s="137">
        <f t="shared" si="32"/>
        <v>-0.17052491310567278</v>
      </c>
      <c r="L314" s="137">
        <f t="shared" si="33"/>
        <v>0.43950446008340199</v>
      </c>
      <c r="M314" s="137">
        <f t="shared" si="34"/>
        <v>0.21812563875337487</v>
      </c>
      <c r="N314" s="383">
        <f t="shared" si="28"/>
        <v>504.96085371406281</v>
      </c>
    </row>
    <row r="315" spans="2:14" x14ac:dyDescent="0.2">
      <c r="B315" s="382">
        <v>2</v>
      </c>
      <c r="C315" s="382">
        <v>585</v>
      </c>
      <c r="D315" s="379" t="s">
        <v>884</v>
      </c>
      <c r="E315" s="380">
        <v>223</v>
      </c>
      <c r="F315" s="380">
        <v>918</v>
      </c>
      <c r="G315" s="380">
        <v>1222</v>
      </c>
      <c r="H315" s="137">
        <f t="shared" si="29"/>
        <v>1.5740740740740742</v>
      </c>
      <c r="I315" s="381">
        <f t="shared" si="30"/>
        <v>0.18248772504091654</v>
      </c>
      <c r="J315" s="137">
        <f t="shared" si="31"/>
        <v>-8.0252832104273322E-2</v>
      </c>
      <c r="K315" s="137">
        <f t="shared" si="32"/>
        <v>-0.1467669893747402</v>
      </c>
      <c r="L315" s="137">
        <f t="shared" si="33"/>
        <v>-0.20049490575759665</v>
      </c>
      <c r="M315" s="137">
        <f t="shared" si="34"/>
        <v>-0.42751472723661016</v>
      </c>
      <c r="N315" s="383">
        <f t="shared" si="28"/>
        <v>-522.42299668313763</v>
      </c>
    </row>
    <row r="316" spans="2:14" x14ac:dyDescent="0.2">
      <c r="B316" s="382">
        <v>2</v>
      </c>
      <c r="C316" s="382">
        <v>586</v>
      </c>
      <c r="D316" s="379" t="s">
        <v>885</v>
      </c>
      <c r="E316" s="380">
        <v>136</v>
      </c>
      <c r="F316" s="380">
        <v>903</v>
      </c>
      <c r="G316" s="380">
        <v>226</v>
      </c>
      <c r="H316" s="137">
        <f t="shared" si="29"/>
        <v>0.4008859357696567</v>
      </c>
      <c r="I316" s="381">
        <f t="shared" si="30"/>
        <v>0.60176991150442483</v>
      </c>
      <c r="J316" s="137">
        <f t="shared" si="31"/>
        <v>-0.10704270235532483</v>
      </c>
      <c r="K316" s="137">
        <f t="shared" si="32"/>
        <v>-0.17709477844665061</v>
      </c>
      <c r="L316" s="137">
        <f t="shared" si="33"/>
        <v>0.15115722191883343</v>
      </c>
      <c r="M316" s="137">
        <f t="shared" si="34"/>
        <v>-0.13298025888314199</v>
      </c>
      <c r="N316" s="383">
        <f t="shared" si="28"/>
        <v>-30.05353850759009</v>
      </c>
    </row>
    <row r="317" spans="2:14" x14ac:dyDescent="0.2">
      <c r="B317" s="382">
        <v>2</v>
      </c>
      <c r="C317" s="382">
        <v>587</v>
      </c>
      <c r="D317" s="379" t="s">
        <v>886</v>
      </c>
      <c r="E317" s="380">
        <v>1376</v>
      </c>
      <c r="F317" s="380">
        <v>594</v>
      </c>
      <c r="G317" s="380">
        <v>4195</v>
      </c>
      <c r="H317" s="137">
        <f t="shared" si="29"/>
        <v>9.3787878787878789</v>
      </c>
      <c r="I317" s="381">
        <f t="shared" si="30"/>
        <v>0.32800953516090586</v>
      </c>
      <c r="J317" s="137">
        <f t="shared" si="31"/>
        <v>-2.8668325249007418E-4</v>
      </c>
      <c r="K317" s="137">
        <f t="shared" si="32"/>
        <v>5.4990688109183623E-2</v>
      </c>
      <c r="L317" s="137">
        <f t="shared" si="33"/>
        <v>-7.8445708810677278E-2</v>
      </c>
      <c r="M317" s="137">
        <f t="shared" si="34"/>
        <v>-2.3741703953983728E-2</v>
      </c>
      <c r="N317" s="383">
        <f t="shared" si="28"/>
        <v>-99.596448086961743</v>
      </c>
    </row>
    <row r="318" spans="2:14" x14ac:dyDescent="0.2">
      <c r="B318" s="382">
        <v>2</v>
      </c>
      <c r="C318" s="382">
        <v>588</v>
      </c>
      <c r="D318" s="379" t="s">
        <v>887</v>
      </c>
      <c r="E318" s="380">
        <v>49</v>
      </c>
      <c r="F318" s="380">
        <v>347</v>
      </c>
      <c r="G318" s="380">
        <v>375</v>
      </c>
      <c r="H318" s="137">
        <f t="shared" si="29"/>
        <v>1.2219020172910662</v>
      </c>
      <c r="I318" s="381">
        <f t="shared" si="30"/>
        <v>0.13066666666666665</v>
      </c>
      <c r="J318" s="137">
        <f t="shared" si="31"/>
        <v>-0.10303498080170366</v>
      </c>
      <c r="K318" s="137">
        <f t="shared" si="32"/>
        <v>-0.15587089991254391</v>
      </c>
      <c r="L318" s="137">
        <f t="shared" si="33"/>
        <v>-0.24395724693038454</v>
      </c>
      <c r="M318" s="137">
        <f t="shared" si="34"/>
        <v>-0.50286312764463215</v>
      </c>
      <c r="N318" s="383">
        <f t="shared" si="28"/>
        <v>-188.57367286673704</v>
      </c>
    </row>
    <row r="319" spans="2:14" x14ac:dyDescent="0.2">
      <c r="B319" s="382">
        <v>2</v>
      </c>
      <c r="C319" s="382">
        <v>589</v>
      </c>
      <c r="D319" s="379" t="s">
        <v>888</v>
      </c>
      <c r="E319" s="380">
        <v>168</v>
      </c>
      <c r="F319" s="380">
        <v>1704</v>
      </c>
      <c r="G319" s="380">
        <v>469</v>
      </c>
      <c r="H319" s="137">
        <f t="shared" si="29"/>
        <v>0.37382629107981219</v>
      </c>
      <c r="I319" s="381">
        <f t="shared" si="30"/>
        <v>0.35820895522388058</v>
      </c>
      <c r="J319" s="137">
        <f t="shared" si="31"/>
        <v>-0.10050661955311045</v>
      </c>
      <c r="K319" s="137">
        <f t="shared" si="32"/>
        <v>-0.17779429045987344</v>
      </c>
      <c r="L319" s="137">
        <f t="shared" si="33"/>
        <v>-5.3117443831636489E-2</v>
      </c>
      <c r="M319" s="137">
        <f t="shared" si="34"/>
        <v>-0.33141835384462037</v>
      </c>
      <c r="N319" s="383">
        <f t="shared" si="28"/>
        <v>-155.43520795312696</v>
      </c>
    </row>
    <row r="320" spans="2:14" x14ac:dyDescent="0.2">
      <c r="B320" s="382">
        <v>2</v>
      </c>
      <c r="C320" s="382">
        <v>590</v>
      </c>
      <c r="D320" s="379" t="s">
        <v>889</v>
      </c>
      <c r="E320" s="380">
        <v>748</v>
      </c>
      <c r="F320" s="380">
        <v>863</v>
      </c>
      <c r="G320" s="380">
        <v>2651</v>
      </c>
      <c r="H320" s="137">
        <f t="shared" si="29"/>
        <v>3.9385863267670915</v>
      </c>
      <c r="I320" s="381">
        <f t="shared" si="30"/>
        <v>0.28215767634854771</v>
      </c>
      <c r="J320" s="137">
        <f t="shared" si="31"/>
        <v>-4.1816361633638187E-2</v>
      </c>
      <c r="K320" s="137">
        <f t="shared" si="32"/>
        <v>-8.5642582712000634E-2</v>
      </c>
      <c r="L320" s="137">
        <f t="shared" si="33"/>
        <v>-0.11690168006307949</v>
      </c>
      <c r="M320" s="137">
        <f t="shared" si="34"/>
        <v>-0.24436062440871831</v>
      </c>
      <c r="N320" s="383">
        <f t="shared" si="28"/>
        <v>-647.80001530751224</v>
      </c>
    </row>
    <row r="321" spans="2:14" x14ac:dyDescent="0.2">
      <c r="B321" s="382">
        <v>2</v>
      </c>
      <c r="C321" s="382">
        <v>591</v>
      </c>
      <c r="D321" s="379" t="s">
        <v>890</v>
      </c>
      <c r="E321" s="380">
        <v>29</v>
      </c>
      <c r="F321" s="380">
        <v>1435</v>
      </c>
      <c r="G321" s="380">
        <v>91</v>
      </c>
      <c r="H321" s="137">
        <f t="shared" si="29"/>
        <v>8.3623693379790948E-2</v>
      </c>
      <c r="I321" s="381">
        <f t="shared" si="30"/>
        <v>0.31868131868131866</v>
      </c>
      <c r="J321" s="137">
        <f t="shared" si="31"/>
        <v>-0.11067385946766614</v>
      </c>
      <c r="K321" s="137">
        <f t="shared" si="32"/>
        <v>-0.18529624422483981</v>
      </c>
      <c r="L321" s="137">
        <f t="shared" si="33"/>
        <v>-8.6269287484842291E-2</v>
      </c>
      <c r="M321" s="137">
        <f t="shared" si="34"/>
        <v>-0.38223939117734829</v>
      </c>
      <c r="N321" s="383">
        <f t="shared" si="28"/>
        <v>-34.783784597138691</v>
      </c>
    </row>
    <row r="322" spans="2:14" x14ac:dyDescent="0.2">
      <c r="B322" s="382">
        <v>2</v>
      </c>
      <c r="C322" s="382">
        <v>592</v>
      </c>
      <c r="D322" s="379" t="s">
        <v>891</v>
      </c>
      <c r="E322" s="380">
        <v>102</v>
      </c>
      <c r="F322" s="380">
        <v>470</v>
      </c>
      <c r="G322" s="380">
        <v>657</v>
      </c>
      <c r="H322" s="137">
        <f t="shared" si="29"/>
        <v>1.6148936170212767</v>
      </c>
      <c r="I322" s="381">
        <f t="shared" si="30"/>
        <v>0.15525114155251141</v>
      </c>
      <c r="J322" s="137">
        <f t="shared" si="31"/>
        <v>-9.5449897055924021E-2</v>
      </c>
      <c r="K322" s="137">
        <f t="shared" si="32"/>
        <v>-0.14571177372083513</v>
      </c>
      <c r="L322" s="137">
        <f t="shared" si="33"/>
        <v>-0.2233382385858278</v>
      </c>
      <c r="M322" s="137">
        <f t="shared" si="34"/>
        <v>-0.46449990936258695</v>
      </c>
      <c r="N322" s="383">
        <f t="shared" si="28"/>
        <v>-305.17644045121961</v>
      </c>
    </row>
    <row r="323" spans="2:14" x14ac:dyDescent="0.2">
      <c r="B323" s="382">
        <v>2</v>
      </c>
      <c r="C323" s="382">
        <v>593</v>
      </c>
      <c r="D323" s="379" t="s">
        <v>892</v>
      </c>
      <c r="E323" s="380">
        <v>3371</v>
      </c>
      <c r="F323" s="380">
        <v>1307</v>
      </c>
      <c r="G323" s="380">
        <v>5738</v>
      </c>
      <c r="H323" s="137">
        <f t="shared" si="29"/>
        <v>6.9693955623565413</v>
      </c>
      <c r="I323" s="381">
        <f t="shared" si="30"/>
        <v>0.58748692924363888</v>
      </c>
      <c r="J323" s="137">
        <f t="shared" si="31"/>
        <v>4.1216097668566626E-2</v>
      </c>
      <c r="K323" s="137">
        <f t="shared" si="32"/>
        <v>-7.2939017007848808E-3</v>
      </c>
      <c r="L323" s="137">
        <f t="shared" si="33"/>
        <v>0.13917807931815623</v>
      </c>
      <c r="M323" s="137">
        <f t="shared" si="34"/>
        <v>0.17310027528593797</v>
      </c>
      <c r="N323" s="383">
        <f t="shared" si="28"/>
        <v>993.24937959071201</v>
      </c>
    </row>
    <row r="324" spans="2:14" x14ac:dyDescent="0.2">
      <c r="B324" s="382">
        <v>2</v>
      </c>
      <c r="C324" s="382">
        <v>594</v>
      </c>
      <c r="D324" s="379" t="s">
        <v>893</v>
      </c>
      <c r="E324" s="380">
        <v>1255</v>
      </c>
      <c r="F324" s="380">
        <v>1147</v>
      </c>
      <c r="G324" s="380">
        <v>2764</v>
      </c>
      <c r="H324" s="137">
        <f t="shared" si="29"/>
        <v>3.5039232781168264</v>
      </c>
      <c r="I324" s="381">
        <f t="shared" si="30"/>
        <v>0.45405209840810418</v>
      </c>
      <c r="J324" s="137">
        <f t="shared" si="31"/>
        <v>-3.8776948643308044E-2</v>
      </c>
      <c r="K324" s="137">
        <f t="shared" si="32"/>
        <v>-9.6878946962896464E-2</v>
      </c>
      <c r="L324" s="137">
        <f t="shared" si="33"/>
        <v>2.7266236448714051E-2</v>
      </c>
      <c r="M324" s="137">
        <f t="shared" si="34"/>
        <v>-0.10838965915749045</v>
      </c>
      <c r="N324" s="383">
        <f t="shared" si="28"/>
        <v>-299.58901791130359</v>
      </c>
    </row>
    <row r="325" spans="2:14" x14ac:dyDescent="0.2">
      <c r="B325" s="382">
        <v>2</v>
      </c>
      <c r="C325" s="382">
        <v>602</v>
      </c>
      <c r="D325" s="379" t="s">
        <v>894</v>
      </c>
      <c r="E325" s="380">
        <v>271</v>
      </c>
      <c r="F325" s="380">
        <v>1038</v>
      </c>
      <c r="G325" s="380">
        <v>968</v>
      </c>
      <c r="H325" s="137">
        <f t="shared" si="29"/>
        <v>1.1936416184971099</v>
      </c>
      <c r="I325" s="381">
        <f t="shared" si="30"/>
        <v>0.2799586776859504</v>
      </c>
      <c r="J325" s="137">
        <f t="shared" si="31"/>
        <v>-8.7084786967493277E-2</v>
      </c>
      <c r="K325" s="137">
        <f t="shared" si="32"/>
        <v>-0.15660145231563069</v>
      </c>
      <c r="L325" s="137">
        <f t="shared" si="33"/>
        <v>-0.11874598106947883</v>
      </c>
      <c r="M325" s="137">
        <f t="shared" si="34"/>
        <v>-0.36243222035260281</v>
      </c>
      <c r="N325" s="383">
        <f t="shared" si="28"/>
        <v>-350.8343893013195</v>
      </c>
    </row>
    <row r="326" spans="2:14" x14ac:dyDescent="0.2">
      <c r="B326" s="382">
        <v>2</v>
      </c>
      <c r="C326" s="382">
        <v>603</v>
      </c>
      <c r="D326" s="379" t="s">
        <v>895</v>
      </c>
      <c r="E326" s="380">
        <v>771</v>
      </c>
      <c r="F326" s="380">
        <v>356</v>
      </c>
      <c r="G326" s="380">
        <v>1867</v>
      </c>
      <c r="H326" s="137">
        <f t="shared" si="29"/>
        <v>7.4101123595505616</v>
      </c>
      <c r="I326" s="381">
        <f t="shared" si="30"/>
        <v>0.41296197107659349</v>
      </c>
      <c r="J326" s="137">
        <f t="shared" si="31"/>
        <v>-6.2903970345309243E-2</v>
      </c>
      <c r="K326" s="137">
        <f t="shared" si="32"/>
        <v>4.0989564686351549E-3</v>
      </c>
      <c r="L326" s="137">
        <f t="shared" si="33"/>
        <v>-7.1960688175716978E-3</v>
      </c>
      <c r="M326" s="137">
        <f t="shared" si="34"/>
        <v>-6.6001082694245788E-2</v>
      </c>
      <c r="N326" s="383">
        <f t="shared" si="28"/>
        <v>-123.22402139015689</v>
      </c>
    </row>
    <row r="327" spans="2:14" x14ac:dyDescent="0.2">
      <c r="B327" s="382">
        <v>2</v>
      </c>
      <c r="C327" s="382">
        <v>605</v>
      </c>
      <c r="D327" s="379" t="s">
        <v>896</v>
      </c>
      <c r="E327" s="380">
        <v>418</v>
      </c>
      <c r="F327" s="380">
        <v>1464</v>
      </c>
      <c r="G327" s="380">
        <v>1310</v>
      </c>
      <c r="H327" s="137">
        <f t="shared" si="29"/>
        <v>1.180327868852459</v>
      </c>
      <c r="I327" s="381">
        <f t="shared" si="30"/>
        <v>0.31908396946564888</v>
      </c>
      <c r="J327" s="137">
        <f t="shared" si="31"/>
        <v>-7.7885855616228614E-2</v>
      </c>
      <c r="K327" s="137">
        <f t="shared" si="32"/>
        <v>-0.15694562268165807</v>
      </c>
      <c r="L327" s="137">
        <f t="shared" si="33"/>
        <v>-8.5931584120397947E-2</v>
      </c>
      <c r="M327" s="137">
        <f t="shared" si="34"/>
        <v>-0.32076306241828467</v>
      </c>
      <c r="N327" s="383">
        <f t="shared" si="28"/>
        <v>-420.19961176795294</v>
      </c>
    </row>
    <row r="328" spans="2:14" x14ac:dyDescent="0.2">
      <c r="B328" s="382">
        <v>2</v>
      </c>
      <c r="C328" s="382">
        <v>606</v>
      </c>
      <c r="D328" s="379" t="s">
        <v>897</v>
      </c>
      <c r="E328" s="380">
        <v>123</v>
      </c>
      <c r="F328" s="380">
        <v>219</v>
      </c>
      <c r="G328" s="380">
        <v>513</v>
      </c>
      <c r="H328" s="137">
        <f t="shared" si="29"/>
        <v>2.904109589041096</v>
      </c>
      <c r="I328" s="381">
        <f t="shared" si="30"/>
        <v>0.23976608187134502</v>
      </c>
      <c r="J328" s="137">
        <f t="shared" si="31"/>
        <v>-9.9323131309088097E-2</v>
      </c>
      <c r="K328" s="137">
        <f t="shared" si="32"/>
        <v>-0.11238457854132708</v>
      </c>
      <c r="L328" s="137">
        <f t="shared" si="33"/>
        <v>-0.15245552631455181</v>
      </c>
      <c r="M328" s="137">
        <f t="shared" si="34"/>
        <v>-0.36416323616496699</v>
      </c>
      <c r="N328" s="383">
        <f t="shared" si="28"/>
        <v>-186.81574015262805</v>
      </c>
    </row>
    <row r="329" spans="2:14" x14ac:dyDescent="0.2">
      <c r="B329" s="382">
        <v>2</v>
      </c>
      <c r="C329" s="382">
        <v>607</v>
      </c>
      <c r="D329" s="379" t="s">
        <v>898</v>
      </c>
      <c r="E329" s="380">
        <v>92</v>
      </c>
      <c r="F329" s="380">
        <v>296</v>
      </c>
      <c r="G329" s="380">
        <v>448</v>
      </c>
      <c r="H329" s="137">
        <f t="shared" si="29"/>
        <v>1.8243243243243243</v>
      </c>
      <c r="I329" s="381">
        <f t="shared" si="30"/>
        <v>0.20535714285714285</v>
      </c>
      <c r="J329" s="137">
        <f t="shared" si="31"/>
        <v>-0.10107146621503021</v>
      </c>
      <c r="K329" s="137">
        <f t="shared" si="32"/>
        <v>-0.14029783361277404</v>
      </c>
      <c r="L329" s="137">
        <f t="shared" si="33"/>
        <v>-0.18131431642316959</v>
      </c>
      <c r="M329" s="137">
        <f t="shared" si="34"/>
        <v>-0.42268361625097384</v>
      </c>
      <c r="N329" s="383">
        <f t="shared" si="28"/>
        <v>-189.36226008043627</v>
      </c>
    </row>
    <row r="330" spans="2:14" x14ac:dyDescent="0.2">
      <c r="B330" s="382">
        <v>2</v>
      </c>
      <c r="C330" s="382">
        <v>608</v>
      </c>
      <c r="D330" s="379" t="s">
        <v>899</v>
      </c>
      <c r="E330" s="380">
        <v>1718</v>
      </c>
      <c r="F330" s="380">
        <v>695</v>
      </c>
      <c r="G330" s="380">
        <v>4088</v>
      </c>
      <c r="H330" s="137">
        <f t="shared" si="29"/>
        <v>8.353956834532374</v>
      </c>
      <c r="I330" s="381">
        <f t="shared" si="30"/>
        <v>0.42025440313111545</v>
      </c>
      <c r="J330" s="137">
        <f t="shared" si="31"/>
        <v>-3.1647114822717115E-3</v>
      </c>
      <c r="K330" s="137">
        <f t="shared" si="32"/>
        <v>2.8498040655854345E-2</v>
      </c>
      <c r="L330" s="137">
        <f t="shared" si="33"/>
        <v>-1.0799033073261627E-3</v>
      </c>
      <c r="M330" s="137">
        <f t="shared" si="34"/>
        <v>2.4253425866256471E-2</v>
      </c>
      <c r="N330" s="383">
        <f t="shared" si="28"/>
        <v>99.14800494125646</v>
      </c>
    </row>
    <row r="331" spans="2:14" x14ac:dyDescent="0.2">
      <c r="B331" s="382">
        <v>2</v>
      </c>
      <c r="C331" s="382">
        <v>609</v>
      </c>
      <c r="D331" s="379" t="s">
        <v>900</v>
      </c>
      <c r="E331" s="380">
        <v>57</v>
      </c>
      <c r="F331" s="380">
        <v>306</v>
      </c>
      <c r="G331" s="380">
        <v>267</v>
      </c>
      <c r="H331" s="137">
        <f t="shared" si="29"/>
        <v>1.0588235294117647</v>
      </c>
      <c r="I331" s="381">
        <f t="shared" si="30"/>
        <v>0.21348314606741572</v>
      </c>
      <c r="J331" s="137">
        <f t="shared" si="31"/>
        <v>-0.10593990649157672</v>
      </c>
      <c r="K331" s="137">
        <f t="shared" si="32"/>
        <v>-0.1600866005500543</v>
      </c>
      <c r="L331" s="137">
        <f t="shared" si="33"/>
        <v>-0.17449903447069709</v>
      </c>
      <c r="M331" s="137">
        <f t="shared" si="34"/>
        <v>-0.44052554151232809</v>
      </c>
      <c r="N331" s="383">
        <f t="shared" si="28"/>
        <v>-117.6203195837916</v>
      </c>
    </row>
    <row r="332" spans="2:14" x14ac:dyDescent="0.2">
      <c r="B332" s="382">
        <v>2</v>
      </c>
      <c r="C332" s="382">
        <v>610</v>
      </c>
      <c r="D332" s="379" t="s">
        <v>901</v>
      </c>
      <c r="E332" s="380">
        <v>174</v>
      </c>
      <c r="F332" s="380">
        <v>272</v>
      </c>
      <c r="G332" s="380">
        <v>627</v>
      </c>
      <c r="H332" s="137">
        <f t="shared" si="29"/>
        <v>2.9448529411764706</v>
      </c>
      <c r="I332" s="381">
        <f t="shared" si="30"/>
        <v>0.27751196172248804</v>
      </c>
      <c r="J332" s="137">
        <f t="shared" si="31"/>
        <v>-9.6256820858666534E-2</v>
      </c>
      <c r="K332" s="137">
        <f t="shared" si="32"/>
        <v>-0.11133133247677848</v>
      </c>
      <c r="L332" s="137">
        <f t="shared" si="33"/>
        <v>-0.12079804266939684</v>
      </c>
      <c r="M332" s="137">
        <f t="shared" si="34"/>
        <v>-0.32838619600484187</v>
      </c>
      <c r="N332" s="383">
        <f t="shared" si="28"/>
        <v>-205.89814489503584</v>
      </c>
    </row>
    <row r="333" spans="2:14" x14ac:dyDescent="0.2">
      <c r="B333" s="382">
        <v>2</v>
      </c>
      <c r="C333" s="382">
        <v>611</v>
      </c>
      <c r="D333" s="379" t="s">
        <v>902</v>
      </c>
      <c r="E333" s="380">
        <v>400</v>
      </c>
      <c r="F333" s="380">
        <v>455</v>
      </c>
      <c r="G333" s="380">
        <v>1013</v>
      </c>
      <c r="H333" s="137">
        <f t="shared" si="29"/>
        <v>3.1054945054945056</v>
      </c>
      <c r="I333" s="381">
        <f t="shared" si="30"/>
        <v>0.39486673247778875</v>
      </c>
      <c r="J333" s="137">
        <f t="shared" si="31"/>
        <v>-8.5874401263379502E-2</v>
      </c>
      <c r="K333" s="137">
        <f t="shared" si="32"/>
        <v>-0.10717862813230707</v>
      </c>
      <c r="L333" s="137">
        <f t="shared" si="33"/>
        <v>-2.2372552244530181E-2</v>
      </c>
      <c r="M333" s="137">
        <f t="shared" si="34"/>
        <v>-0.21542558164021677</v>
      </c>
      <c r="N333" s="383">
        <f t="shared" ref="N333:N396" si="35">M333*G333</f>
        <v>-218.22611420153959</v>
      </c>
    </row>
    <row r="334" spans="2:14" x14ac:dyDescent="0.2">
      <c r="B334" s="382">
        <v>2</v>
      </c>
      <c r="C334" s="382">
        <v>612</v>
      </c>
      <c r="D334" s="379" t="s">
        <v>903</v>
      </c>
      <c r="E334" s="380">
        <v>3089</v>
      </c>
      <c r="F334" s="380">
        <v>1272</v>
      </c>
      <c r="G334" s="380">
        <v>5490</v>
      </c>
      <c r="H334" s="137">
        <f t="shared" ref="H334:H397" si="36">(G334+E334)/F334</f>
        <v>6.7444968553459121</v>
      </c>
      <c r="I334" s="381">
        <f t="shared" ref="I334:I397" si="37">E334/G334</f>
        <v>0.56265938069216759</v>
      </c>
      <c r="J334" s="137">
        <f t="shared" ref="J334:J397" si="38">$J$6*(G334-G$10)/G$11</f>
        <v>3.4545527565895164E-2</v>
      </c>
      <c r="K334" s="137">
        <f t="shared" ref="K334:K397" si="39">$K$6*(H334-H$10)/H$11</f>
        <v>-1.3107701146985829E-2</v>
      </c>
      <c r="L334" s="137">
        <f t="shared" ref="L334:L397" si="40">$L$6*(I334-I$10)/I$11</f>
        <v>0.11835520499870406</v>
      </c>
      <c r="M334" s="137">
        <f t="shared" ref="M334:M397" si="41">SUM(J334:L334)</f>
        <v>0.1397930314176134</v>
      </c>
      <c r="N334" s="383">
        <f t="shared" si="35"/>
        <v>767.46374248269751</v>
      </c>
    </row>
    <row r="335" spans="2:14" x14ac:dyDescent="0.2">
      <c r="B335" s="382">
        <v>2</v>
      </c>
      <c r="C335" s="382">
        <v>613</v>
      </c>
      <c r="D335" s="379" t="s">
        <v>904</v>
      </c>
      <c r="E335" s="380">
        <v>325</v>
      </c>
      <c r="F335" s="380">
        <v>1023</v>
      </c>
      <c r="G335" s="380">
        <v>624</v>
      </c>
      <c r="H335" s="137">
        <f t="shared" si="36"/>
        <v>0.92766373411534697</v>
      </c>
      <c r="I335" s="381">
        <f t="shared" si="37"/>
        <v>0.52083333333333337</v>
      </c>
      <c r="J335" s="137">
        <f t="shared" si="38"/>
        <v>-9.6337513238940797E-2</v>
      </c>
      <c r="K335" s="137">
        <f t="shared" si="39"/>
        <v>-0.16347717915939289</v>
      </c>
      <c r="L335" s="137">
        <f t="shared" si="40"/>
        <v>8.3275683328375955E-2</v>
      </c>
      <c r="M335" s="137">
        <f t="shared" si="41"/>
        <v>-0.1765390090699577</v>
      </c>
      <c r="N335" s="383">
        <f t="shared" si="35"/>
        <v>-110.16034165965361</v>
      </c>
    </row>
    <row r="336" spans="2:14" x14ac:dyDescent="0.2">
      <c r="B336" s="382">
        <v>2</v>
      </c>
      <c r="C336" s="382">
        <v>614</v>
      </c>
      <c r="D336" s="379" t="s">
        <v>905</v>
      </c>
      <c r="E336" s="380">
        <v>564</v>
      </c>
      <c r="F336" s="380">
        <v>1319</v>
      </c>
      <c r="G336" s="380">
        <v>1257</v>
      </c>
      <c r="H336" s="137">
        <f t="shared" si="36"/>
        <v>1.3805913570887036</v>
      </c>
      <c r="I336" s="381">
        <f t="shared" si="37"/>
        <v>0.44868735083532219</v>
      </c>
      <c r="J336" s="137">
        <f t="shared" si="38"/>
        <v>-7.9311421001073718E-2</v>
      </c>
      <c r="K336" s="137">
        <f t="shared" si="39"/>
        <v>-0.15176866202911363</v>
      </c>
      <c r="L336" s="137">
        <f t="shared" si="40"/>
        <v>2.2766820639213776E-2</v>
      </c>
      <c r="M336" s="137">
        <f t="shared" si="41"/>
        <v>-0.20831326239097356</v>
      </c>
      <c r="N336" s="383">
        <f t="shared" si="35"/>
        <v>-261.84977082545379</v>
      </c>
    </row>
    <row r="337" spans="2:14" x14ac:dyDescent="0.2">
      <c r="B337" s="382">
        <v>2</v>
      </c>
      <c r="C337" s="382">
        <v>615</v>
      </c>
      <c r="D337" s="379" t="s">
        <v>906</v>
      </c>
      <c r="E337" s="380">
        <v>127</v>
      </c>
      <c r="F337" s="380">
        <v>233</v>
      </c>
      <c r="G337" s="380">
        <v>589</v>
      </c>
      <c r="H337" s="137">
        <f t="shared" si="36"/>
        <v>3.0729613733905579</v>
      </c>
      <c r="I337" s="381">
        <f t="shared" si="37"/>
        <v>0.21561969439728354</v>
      </c>
      <c r="J337" s="137">
        <f t="shared" si="38"/>
        <v>-9.7278924342140388E-2</v>
      </c>
      <c r="K337" s="137">
        <f t="shared" si="39"/>
        <v>-0.1080196338807313</v>
      </c>
      <c r="L337" s="137">
        <f t="shared" si="40"/>
        <v>-0.17270711058187493</v>
      </c>
      <c r="M337" s="137">
        <f t="shared" si="41"/>
        <v>-0.37800566880474662</v>
      </c>
      <c r="N337" s="383">
        <f t="shared" si="35"/>
        <v>-222.64533892599576</v>
      </c>
    </row>
    <row r="338" spans="2:14" x14ac:dyDescent="0.2">
      <c r="B338" s="382">
        <v>2</v>
      </c>
      <c r="C338" s="382">
        <v>616</v>
      </c>
      <c r="D338" s="379" t="s">
        <v>907</v>
      </c>
      <c r="E338" s="380">
        <v>6799</v>
      </c>
      <c r="F338" s="380">
        <v>1563</v>
      </c>
      <c r="G338" s="380">
        <v>13113</v>
      </c>
      <c r="H338" s="137">
        <f t="shared" si="36"/>
        <v>12.739603326935381</v>
      </c>
      <c r="I338" s="381">
        <f t="shared" si="37"/>
        <v>0.51849309845191793</v>
      </c>
      <c r="J338" s="137">
        <f t="shared" si="38"/>
        <v>0.23958486584276822</v>
      </c>
      <c r="K338" s="137">
        <f t="shared" si="39"/>
        <v>0.14187027603985178</v>
      </c>
      <c r="L338" s="137">
        <f t="shared" si="40"/>
        <v>8.131292745206839E-2</v>
      </c>
      <c r="M338" s="137">
        <f t="shared" si="41"/>
        <v>0.46276806933468839</v>
      </c>
      <c r="N338" s="383">
        <f t="shared" si="35"/>
        <v>6068.2776931857688</v>
      </c>
    </row>
    <row r="339" spans="2:14" x14ac:dyDescent="0.2">
      <c r="B339" s="382">
        <v>2</v>
      </c>
      <c r="C339" s="382">
        <v>617</v>
      </c>
      <c r="D339" s="379" t="s">
        <v>908</v>
      </c>
      <c r="E339" s="380">
        <v>123</v>
      </c>
      <c r="F339" s="380">
        <v>539</v>
      </c>
      <c r="G339" s="380">
        <v>709</v>
      </c>
      <c r="H339" s="137">
        <f t="shared" si="36"/>
        <v>1.5435992578849722</v>
      </c>
      <c r="I339" s="381">
        <f t="shared" si="37"/>
        <v>0.17348377997179126</v>
      </c>
      <c r="J339" s="137">
        <f t="shared" si="38"/>
        <v>-9.4051229131170325E-2</v>
      </c>
      <c r="K339" s="137">
        <f t="shared" si="39"/>
        <v>-0.14755478612038758</v>
      </c>
      <c r="L339" s="137">
        <f t="shared" si="40"/>
        <v>-0.2080465178776961</v>
      </c>
      <c r="M339" s="137">
        <f t="shared" si="41"/>
        <v>-0.44965253312925402</v>
      </c>
      <c r="N339" s="383">
        <f t="shared" si="35"/>
        <v>-318.80364598864111</v>
      </c>
    </row>
    <row r="340" spans="2:14" x14ac:dyDescent="0.2">
      <c r="B340" s="382">
        <v>2</v>
      </c>
      <c r="C340" s="382">
        <v>619</v>
      </c>
      <c r="D340" s="379" t="s">
        <v>909</v>
      </c>
      <c r="E340" s="380">
        <v>1723</v>
      </c>
      <c r="F340" s="380">
        <v>1649</v>
      </c>
      <c r="G340" s="380">
        <v>3648</v>
      </c>
      <c r="H340" s="137">
        <f t="shared" si="36"/>
        <v>3.257125530624621</v>
      </c>
      <c r="I340" s="381">
        <f t="shared" si="37"/>
        <v>0.47231359649122806</v>
      </c>
      <c r="J340" s="137">
        <f t="shared" si="38"/>
        <v>-1.4999593922495266E-2</v>
      </c>
      <c r="K340" s="137">
        <f t="shared" si="39"/>
        <v>-0.10325885295153343</v>
      </c>
      <c r="L340" s="137">
        <f t="shared" si="40"/>
        <v>4.2582161767779493E-2</v>
      </c>
      <c r="M340" s="137">
        <f t="shared" si="41"/>
        <v>-7.5676285106249214E-2</v>
      </c>
      <c r="N340" s="383">
        <f t="shared" si="35"/>
        <v>-276.06708806759713</v>
      </c>
    </row>
    <row r="341" spans="2:14" x14ac:dyDescent="0.2">
      <c r="B341" s="382">
        <v>2</v>
      </c>
      <c r="C341" s="382">
        <v>620</v>
      </c>
      <c r="D341" s="379" t="s">
        <v>910</v>
      </c>
      <c r="E341" s="380">
        <v>371</v>
      </c>
      <c r="F341" s="380">
        <v>1055</v>
      </c>
      <c r="G341" s="380">
        <v>717</v>
      </c>
      <c r="H341" s="137">
        <f t="shared" si="36"/>
        <v>1.0312796208530806</v>
      </c>
      <c r="I341" s="381">
        <f t="shared" si="37"/>
        <v>0.51743375174337514</v>
      </c>
      <c r="J341" s="137">
        <f t="shared" si="38"/>
        <v>-9.3836049450438996E-2</v>
      </c>
      <c r="K341" s="137">
        <f t="shared" si="39"/>
        <v>-0.16079863114575318</v>
      </c>
      <c r="L341" s="137">
        <f t="shared" si="40"/>
        <v>8.0424452968694368E-2</v>
      </c>
      <c r="M341" s="137">
        <f t="shared" si="41"/>
        <v>-0.17421022762749783</v>
      </c>
      <c r="N341" s="383">
        <f t="shared" si="35"/>
        <v>-124.90873320891595</v>
      </c>
    </row>
    <row r="342" spans="2:14" x14ac:dyDescent="0.2">
      <c r="B342" s="382">
        <v>2</v>
      </c>
      <c r="C342" s="382">
        <v>622</v>
      </c>
      <c r="D342" s="379" t="s">
        <v>911</v>
      </c>
      <c r="E342" s="380">
        <v>219</v>
      </c>
      <c r="F342" s="380">
        <v>338</v>
      </c>
      <c r="G342" s="380">
        <v>659</v>
      </c>
      <c r="H342" s="137">
        <f t="shared" si="36"/>
        <v>2.5976331360946747</v>
      </c>
      <c r="I342" s="381">
        <f t="shared" si="37"/>
        <v>0.33232169954476481</v>
      </c>
      <c r="J342" s="137">
        <f t="shared" si="38"/>
        <v>-9.5396102135741193E-2</v>
      </c>
      <c r="K342" s="137">
        <f t="shared" si="39"/>
        <v>-0.1203072236116223</v>
      </c>
      <c r="L342" s="137">
        <f t="shared" si="40"/>
        <v>-7.4829094918098998E-2</v>
      </c>
      <c r="M342" s="137">
        <f t="shared" si="41"/>
        <v>-0.29053242066546248</v>
      </c>
      <c r="N342" s="383">
        <f t="shared" si="35"/>
        <v>-191.46086521853977</v>
      </c>
    </row>
    <row r="343" spans="2:14" x14ac:dyDescent="0.2">
      <c r="B343" s="382">
        <v>2</v>
      </c>
      <c r="C343" s="382">
        <v>623</v>
      </c>
      <c r="D343" s="379" t="s">
        <v>912</v>
      </c>
      <c r="E343" s="380">
        <v>1399</v>
      </c>
      <c r="F343" s="380">
        <v>647</v>
      </c>
      <c r="G343" s="380">
        <v>2894</v>
      </c>
      <c r="H343" s="137">
        <f t="shared" si="36"/>
        <v>6.635239567233385</v>
      </c>
      <c r="I343" s="381">
        <f t="shared" si="37"/>
        <v>0.48341395991706981</v>
      </c>
      <c r="J343" s="137">
        <f t="shared" si="38"/>
        <v>-3.5280278831423817E-2</v>
      </c>
      <c r="K343" s="137">
        <f t="shared" si="39"/>
        <v>-1.5932083597045919E-2</v>
      </c>
      <c r="L343" s="137">
        <f t="shared" si="40"/>
        <v>5.1892040753107216E-2</v>
      </c>
      <c r="M343" s="137">
        <f t="shared" si="41"/>
        <v>6.7967832463747963E-4</v>
      </c>
      <c r="N343" s="383">
        <f t="shared" si="35"/>
        <v>1.966989071500866</v>
      </c>
    </row>
    <row r="344" spans="2:14" x14ac:dyDescent="0.2">
      <c r="B344" s="382">
        <v>2</v>
      </c>
      <c r="C344" s="382">
        <v>626</v>
      </c>
      <c r="D344" s="379" t="s">
        <v>913</v>
      </c>
      <c r="E344" s="380">
        <v>991</v>
      </c>
      <c r="F344" s="380">
        <v>1718</v>
      </c>
      <c r="G344" s="380">
        <v>1819</v>
      </c>
      <c r="H344" s="137">
        <f t="shared" si="36"/>
        <v>1.6356228172293363</v>
      </c>
      <c r="I344" s="381">
        <f t="shared" si="37"/>
        <v>0.54480483782297962</v>
      </c>
      <c r="J344" s="137">
        <f t="shared" si="38"/>
        <v>-6.4195048429697282E-2</v>
      </c>
      <c r="K344" s="137">
        <f t="shared" si="39"/>
        <v>-0.14517590842266734</v>
      </c>
      <c r="L344" s="137">
        <f t="shared" si="40"/>
        <v>0.10338059317081416</v>
      </c>
      <c r="M344" s="137">
        <f t="shared" si="41"/>
        <v>-0.10599036368155046</v>
      </c>
      <c r="N344" s="383">
        <f t="shared" si="35"/>
        <v>-192.79647153674028</v>
      </c>
    </row>
    <row r="345" spans="2:14" x14ac:dyDescent="0.2">
      <c r="B345" s="382">
        <v>2</v>
      </c>
      <c r="C345" s="382">
        <v>627</v>
      </c>
      <c r="D345" s="379" t="s">
        <v>914</v>
      </c>
      <c r="E345" s="380">
        <v>3900</v>
      </c>
      <c r="F345" s="380">
        <v>2086</v>
      </c>
      <c r="G345" s="380">
        <v>11526</v>
      </c>
      <c r="H345" s="137">
        <f t="shared" si="36"/>
        <v>7.3950143815915625</v>
      </c>
      <c r="I345" s="381">
        <f t="shared" si="37"/>
        <v>0.33836543466944302</v>
      </c>
      <c r="J345" s="137">
        <f t="shared" si="38"/>
        <v>0.19689859667768919</v>
      </c>
      <c r="K345" s="137">
        <f t="shared" si="39"/>
        <v>3.7086624688895974E-3</v>
      </c>
      <c r="L345" s="137">
        <f t="shared" si="40"/>
        <v>-6.9760211993136381E-2</v>
      </c>
      <c r="M345" s="137">
        <f t="shared" si="41"/>
        <v>0.13084704715344242</v>
      </c>
      <c r="N345" s="383">
        <f t="shared" si="35"/>
        <v>1508.1430654905773</v>
      </c>
    </row>
    <row r="346" spans="2:14" x14ac:dyDescent="0.2">
      <c r="B346" s="382">
        <v>2</v>
      </c>
      <c r="C346" s="382">
        <v>628</v>
      </c>
      <c r="D346" s="379" t="s">
        <v>915</v>
      </c>
      <c r="E346" s="380">
        <v>463</v>
      </c>
      <c r="F346" s="380">
        <v>538</v>
      </c>
      <c r="G346" s="380">
        <v>1636</v>
      </c>
      <c r="H346" s="137">
        <f t="shared" si="36"/>
        <v>3.9014869888475836</v>
      </c>
      <c r="I346" s="381">
        <f t="shared" si="37"/>
        <v>0.2830073349633252</v>
      </c>
      <c r="J346" s="137">
        <f t="shared" si="38"/>
        <v>-6.911728362642662E-2</v>
      </c>
      <c r="K346" s="137">
        <f t="shared" si="39"/>
        <v>-8.6601628289086421E-2</v>
      </c>
      <c r="L346" s="137">
        <f t="shared" si="40"/>
        <v>-0.11618907106290886</v>
      </c>
      <c r="M346" s="137">
        <f t="shared" si="41"/>
        <v>-0.27190798297842189</v>
      </c>
      <c r="N346" s="383">
        <f t="shared" si="35"/>
        <v>-444.84146015269823</v>
      </c>
    </row>
    <row r="347" spans="2:14" x14ac:dyDescent="0.2">
      <c r="B347" s="382">
        <v>2</v>
      </c>
      <c r="C347" s="382">
        <v>629</v>
      </c>
      <c r="D347" s="379" t="s">
        <v>916</v>
      </c>
      <c r="E347" s="380">
        <v>77</v>
      </c>
      <c r="F347" s="380">
        <v>600</v>
      </c>
      <c r="G347" s="380">
        <v>315</v>
      </c>
      <c r="H347" s="137">
        <f t="shared" si="36"/>
        <v>0.65333333333333332</v>
      </c>
      <c r="I347" s="381">
        <f t="shared" si="37"/>
        <v>0.24444444444444444</v>
      </c>
      <c r="J347" s="137">
        <f t="shared" si="38"/>
        <v>-0.10464882840718868</v>
      </c>
      <c r="K347" s="137">
        <f t="shared" si="39"/>
        <v>-0.1705688247866271</v>
      </c>
      <c r="L347" s="137">
        <f t="shared" si="40"/>
        <v>-0.14853178186275798</v>
      </c>
      <c r="M347" s="137">
        <f t="shared" si="41"/>
        <v>-0.42374943505657381</v>
      </c>
      <c r="N347" s="383">
        <f t="shared" si="35"/>
        <v>-133.48107204282076</v>
      </c>
    </row>
    <row r="348" spans="2:14" x14ac:dyDescent="0.2">
      <c r="B348" s="382">
        <v>2</v>
      </c>
      <c r="C348" s="382">
        <v>630</v>
      </c>
      <c r="D348" s="379" t="s">
        <v>917</v>
      </c>
      <c r="E348" s="380">
        <v>221</v>
      </c>
      <c r="F348" s="380">
        <v>364</v>
      </c>
      <c r="G348" s="380">
        <v>555</v>
      </c>
      <c r="H348" s="137">
        <f t="shared" si="36"/>
        <v>2.1318681318681318</v>
      </c>
      <c r="I348" s="381">
        <f t="shared" si="37"/>
        <v>0.39819819819819818</v>
      </c>
      <c r="J348" s="137">
        <f t="shared" si="38"/>
        <v>-9.8193437985248572E-2</v>
      </c>
      <c r="K348" s="137">
        <f t="shared" si="39"/>
        <v>-0.13234759662943643</v>
      </c>
      <c r="L348" s="137">
        <f t="shared" si="40"/>
        <v>-1.9578450690289628E-2</v>
      </c>
      <c r="M348" s="137">
        <f t="shared" si="41"/>
        <v>-0.25011948530497463</v>
      </c>
      <c r="N348" s="383">
        <f t="shared" si="35"/>
        <v>-138.81631434426092</v>
      </c>
    </row>
    <row r="349" spans="2:14" x14ac:dyDescent="0.2">
      <c r="B349" s="382">
        <v>2</v>
      </c>
      <c r="C349" s="382">
        <v>632</v>
      </c>
      <c r="D349" s="379" t="s">
        <v>918</v>
      </c>
      <c r="E349" s="380">
        <v>1182</v>
      </c>
      <c r="F349" s="380">
        <v>1145</v>
      </c>
      <c r="G349" s="380">
        <v>4434</v>
      </c>
      <c r="H349" s="137">
        <f t="shared" si="36"/>
        <v>4.9048034934497817</v>
      </c>
      <c r="I349" s="381">
        <f t="shared" si="37"/>
        <v>0.26657645466847091</v>
      </c>
      <c r="J349" s="137">
        <f t="shared" si="38"/>
        <v>6.1418097093586298E-3</v>
      </c>
      <c r="K349" s="137">
        <f t="shared" si="39"/>
        <v>-6.0665147744781447E-2</v>
      </c>
      <c r="L349" s="137">
        <f t="shared" si="40"/>
        <v>-0.12996965655359513</v>
      </c>
      <c r="M349" s="137">
        <f t="shared" si="41"/>
        <v>-0.18449299458901794</v>
      </c>
      <c r="N349" s="383">
        <f t="shared" si="35"/>
        <v>-818.04193800770554</v>
      </c>
    </row>
    <row r="350" spans="2:14" x14ac:dyDescent="0.2">
      <c r="B350" s="382">
        <v>2</v>
      </c>
      <c r="C350" s="382">
        <v>662</v>
      </c>
      <c r="D350" s="379" t="s">
        <v>919</v>
      </c>
      <c r="E350" s="380">
        <v>383</v>
      </c>
      <c r="F350" s="380">
        <v>897</v>
      </c>
      <c r="G350" s="380">
        <v>1242</v>
      </c>
      <c r="H350" s="137">
        <f t="shared" si="36"/>
        <v>1.8115942028985508</v>
      </c>
      <c r="I350" s="381">
        <f t="shared" si="37"/>
        <v>0.30837359098228662</v>
      </c>
      <c r="J350" s="137">
        <f t="shared" si="38"/>
        <v>-7.9714882902444981E-2</v>
      </c>
      <c r="K350" s="137">
        <f t="shared" si="39"/>
        <v>-0.14062691675370884</v>
      </c>
      <c r="L350" s="137">
        <f t="shared" si="40"/>
        <v>-9.4914382587611132E-2</v>
      </c>
      <c r="M350" s="137">
        <f t="shared" si="41"/>
        <v>-0.31525618224376495</v>
      </c>
      <c r="N350" s="383">
        <f t="shared" si="35"/>
        <v>-391.54817834675606</v>
      </c>
    </row>
    <row r="351" spans="2:14" x14ac:dyDescent="0.2">
      <c r="B351" s="382">
        <v>2</v>
      </c>
      <c r="C351" s="382">
        <v>663</v>
      </c>
      <c r="D351" s="379" t="s">
        <v>920</v>
      </c>
      <c r="E351" s="380">
        <v>459</v>
      </c>
      <c r="F351" s="380">
        <v>834</v>
      </c>
      <c r="G351" s="380">
        <v>1468</v>
      </c>
      <c r="H351" s="137">
        <f t="shared" si="36"/>
        <v>2.3105515587529974</v>
      </c>
      <c r="I351" s="381">
        <f t="shared" si="37"/>
        <v>0.31267029972752042</v>
      </c>
      <c r="J351" s="137">
        <f t="shared" si="38"/>
        <v>-7.3636056921784696E-2</v>
      </c>
      <c r="K351" s="137">
        <f t="shared" si="39"/>
        <v>-0.12772849667071845</v>
      </c>
      <c r="L351" s="137">
        <f t="shared" si="40"/>
        <v>-9.1310731344967908E-2</v>
      </c>
      <c r="M351" s="137">
        <f t="shared" si="41"/>
        <v>-0.29267528493747108</v>
      </c>
      <c r="N351" s="383">
        <f t="shared" si="35"/>
        <v>-429.64731828820754</v>
      </c>
    </row>
    <row r="352" spans="2:14" x14ac:dyDescent="0.2">
      <c r="B352" s="382">
        <v>2</v>
      </c>
      <c r="C352" s="382">
        <v>665</v>
      </c>
      <c r="D352" s="379" t="s">
        <v>921</v>
      </c>
      <c r="E352" s="380">
        <v>62</v>
      </c>
      <c r="F352" s="380">
        <v>186</v>
      </c>
      <c r="G352" s="380">
        <v>241</v>
      </c>
      <c r="H352" s="137">
        <f t="shared" si="36"/>
        <v>1.6290322580645162</v>
      </c>
      <c r="I352" s="381">
        <f t="shared" si="37"/>
        <v>0.25726141078838172</v>
      </c>
      <c r="J352" s="137">
        <f t="shared" si="38"/>
        <v>-0.10663924045395357</v>
      </c>
      <c r="K352" s="137">
        <f t="shared" si="39"/>
        <v>-0.14534627929643484</v>
      </c>
      <c r="L352" s="137">
        <f t="shared" si="40"/>
        <v>-0.13778218736360073</v>
      </c>
      <c r="M352" s="137">
        <f t="shared" si="41"/>
        <v>-0.38976770711398911</v>
      </c>
      <c r="N352" s="383">
        <f t="shared" si="35"/>
        <v>-93.93401741447137</v>
      </c>
    </row>
    <row r="353" spans="2:14" x14ac:dyDescent="0.2">
      <c r="B353" s="382">
        <v>2</v>
      </c>
      <c r="C353" s="382">
        <v>666</v>
      </c>
      <c r="D353" s="379" t="s">
        <v>922</v>
      </c>
      <c r="E353" s="380">
        <v>113</v>
      </c>
      <c r="F353" s="380">
        <v>480</v>
      </c>
      <c r="G353" s="380">
        <v>430</v>
      </c>
      <c r="H353" s="137">
        <f t="shared" si="36"/>
        <v>1.1312500000000001</v>
      </c>
      <c r="I353" s="381">
        <f t="shared" si="37"/>
        <v>0.26279069767441859</v>
      </c>
      <c r="J353" s="137">
        <f t="shared" si="38"/>
        <v>-0.10155562049667573</v>
      </c>
      <c r="K353" s="137">
        <f t="shared" si="39"/>
        <v>-0.15821432222443343</v>
      </c>
      <c r="L353" s="137">
        <f t="shared" si="40"/>
        <v>-0.13314477237011288</v>
      </c>
      <c r="M353" s="137">
        <f t="shared" si="41"/>
        <v>-0.392914715091222</v>
      </c>
      <c r="N353" s="383">
        <f t="shared" si="35"/>
        <v>-168.95332748922547</v>
      </c>
    </row>
    <row r="354" spans="2:14" x14ac:dyDescent="0.2">
      <c r="B354" s="382">
        <v>2</v>
      </c>
      <c r="C354" s="382">
        <v>667</v>
      </c>
      <c r="D354" s="379" t="s">
        <v>923</v>
      </c>
      <c r="E354" s="380">
        <v>1306</v>
      </c>
      <c r="F354" s="380">
        <v>389</v>
      </c>
      <c r="G354" s="380">
        <v>3281</v>
      </c>
      <c r="H354" s="137">
        <f t="shared" si="36"/>
        <v>11.791773778920309</v>
      </c>
      <c r="I354" s="381">
        <f t="shared" si="37"/>
        <v>0.39804937519049072</v>
      </c>
      <c r="J354" s="137">
        <f t="shared" si="38"/>
        <v>-2.4870961776045371E-2</v>
      </c>
      <c r="K354" s="137">
        <f t="shared" si="39"/>
        <v>0.11736817474016541</v>
      </c>
      <c r="L354" s="137">
        <f t="shared" si="40"/>
        <v>-1.9703268602896298E-2</v>
      </c>
      <c r="M354" s="137">
        <f t="shared" si="41"/>
        <v>7.2793944361223731E-2</v>
      </c>
      <c r="N354" s="383">
        <f t="shared" si="35"/>
        <v>238.83693144917507</v>
      </c>
    </row>
    <row r="355" spans="2:14" x14ac:dyDescent="0.2">
      <c r="B355" s="382">
        <v>2</v>
      </c>
      <c r="C355" s="382">
        <v>668</v>
      </c>
      <c r="D355" s="379" t="s">
        <v>924</v>
      </c>
      <c r="E355" s="380">
        <v>1270</v>
      </c>
      <c r="F355" s="380">
        <v>2512</v>
      </c>
      <c r="G355" s="380">
        <v>3079</v>
      </c>
      <c r="H355" s="137">
        <f t="shared" si="36"/>
        <v>1.7312898089171975</v>
      </c>
      <c r="I355" s="381">
        <f t="shared" si="37"/>
        <v>0.41247158168236442</v>
      </c>
      <c r="J355" s="137">
        <f t="shared" si="38"/>
        <v>-3.0304248714511636E-2</v>
      </c>
      <c r="K355" s="137">
        <f t="shared" si="39"/>
        <v>-0.1427028452793194</v>
      </c>
      <c r="L355" s="137">
        <f t="shared" si="40"/>
        <v>-7.6073585871780161E-3</v>
      </c>
      <c r="M355" s="137">
        <f t="shared" si="41"/>
        <v>-0.18061445258100903</v>
      </c>
      <c r="N355" s="383">
        <f t="shared" si="35"/>
        <v>-556.11189949692675</v>
      </c>
    </row>
    <row r="356" spans="2:14" x14ac:dyDescent="0.2">
      <c r="B356" s="382">
        <v>2</v>
      </c>
      <c r="C356" s="382">
        <v>669</v>
      </c>
      <c r="D356" s="379" t="s">
        <v>925</v>
      </c>
      <c r="E356" s="380">
        <v>212</v>
      </c>
      <c r="F356" s="380">
        <v>246</v>
      </c>
      <c r="G356" s="380">
        <v>564</v>
      </c>
      <c r="H356" s="137">
        <f t="shared" si="36"/>
        <v>3.154471544715447</v>
      </c>
      <c r="I356" s="381">
        <f t="shared" si="37"/>
        <v>0.37588652482269502</v>
      </c>
      <c r="J356" s="137">
        <f t="shared" si="38"/>
        <v>-9.7951360844425822E-2</v>
      </c>
      <c r="K356" s="137">
        <f t="shared" si="39"/>
        <v>-0.1059125351107682</v>
      </c>
      <c r="L356" s="137">
        <f t="shared" si="40"/>
        <v>-3.829125955225187E-2</v>
      </c>
      <c r="M356" s="137">
        <f t="shared" si="41"/>
        <v>-0.2421551555074459</v>
      </c>
      <c r="N356" s="383">
        <f t="shared" si="35"/>
        <v>-136.57550770619949</v>
      </c>
    </row>
    <row r="357" spans="2:14" x14ac:dyDescent="0.2">
      <c r="B357" s="382">
        <v>2</v>
      </c>
      <c r="C357" s="382">
        <v>670</v>
      </c>
      <c r="D357" s="379" t="s">
        <v>926</v>
      </c>
      <c r="E357" s="380">
        <v>2127</v>
      </c>
      <c r="F357" s="380">
        <v>2178</v>
      </c>
      <c r="G357" s="380">
        <v>5771</v>
      </c>
      <c r="H357" s="137">
        <f t="shared" si="36"/>
        <v>3.6262626262626263</v>
      </c>
      <c r="I357" s="381">
        <f t="shared" si="37"/>
        <v>0.36856697279500955</v>
      </c>
      <c r="J357" s="137">
        <f t="shared" si="38"/>
        <v>4.2103713851583388E-2</v>
      </c>
      <c r="K357" s="137">
        <f t="shared" si="39"/>
        <v>-9.3716383496201996E-2</v>
      </c>
      <c r="L357" s="137">
        <f t="shared" si="40"/>
        <v>-4.4430170594202241E-2</v>
      </c>
      <c r="M357" s="137">
        <f t="shared" si="41"/>
        <v>-9.6042840238820842E-2</v>
      </c>
      <c r="N357" s="383">
        <f t="shared" si="35"/>
        <v>-554.26323101823505</v>
      </c>
    </row>
    <row r="358" spans="2:14" x14ac:dyDescent="0.2">
      <c r="B358" s="382">
        <v>2</v>
      </c>
      <c r="C358" s="382">
        <v>671</v>
      </c>
      <c r="D358" s="379" t="s">
        <v>927</v>
      </c>
      <c r="E358" s="380">
        <v>86</v>
      </c>
      <c r="F358" s="380">
        <v>400</v>
      </c>
      <c r="G358" s="380">
        <v>380</v>
      </c>
      <c r="H358" s="137">
        <f t="shared" si="36"/>
        <v>1.165</v>
      </c>
      <c r="I358" s="381">
        <f t="shared" si="37"/>
        <v>0.22631578947368422</v>
      </c>
      <c r="J358" s="137">
        <f t="shared" si="38"/>
        <v>-0.10290049350124658</v>
      </c>
      <c r="K358" s="137">
        <f t="shared" si="39"/>
        <v>-0.15734185953259583</v>
      </c>
      <c r="L358" s="137">
        <f t="shared" si="40"/>
        <v>-0.16373629161345915</v>
      </c>
      <c r="M358" s="137">
        <f t="shared" si="41"/>
        <v>-0.42397864464730156</v>
      </c>
      <c r="N358" s="383">
        <f t="shared" si="35"/>
        <v>-161.11188496597458</v>
      </c>
    </row>
    <row r="359" spans="2:14" x14ac:dyDescent="0.2">
      <c r="B359" s="382">
        <v>2</v>
      </c>
      <c r="C359" s="382">
        <v>681</v>
      </c>
      <c r="D359" s="379" t="s">
        <v>928</v>
      </c>
      <c r="E359" s="380">
        <v>113</v>
      </c>
      <c r="F359" s="380">
        <v>381</v>
      </c>
      <c r="G359" s="380">
        <v>260</v>
      </c>
      <c r="H359" s="137">
        <f t="shared" si="36"/>
        <v>0.97900262467191601</v>
      </c>
      <c r="I359" s="381">
        <f t="shared" si="37"/>
        <v>0.43461538461538463</v>
      </c>
      <c r="J359" s="137">
        <f t="shared" si="38"/>
        <v>-0.10612818871221665</v>
      </c>
      <c r="K359" s="137">
        <f t="shared" si="39"/>
        <v>-0.1621500305178836</v>
      </c>
      <c r="L359" s="137">
        <f t="shared" si="40"/>
        <v>1.0964657271458643E-2</v>
      </c>
      <c r="M359" s="137">
        <f t="shared" si="41"/>
        <v>-0.25731356195864163</v>
      </c>
      <c r="N359" s="383">
        <f t="shared" si="35"/>
        <v>-66.901526109246831</v>
      </c>
    </row>
    <row r="360" spans="2:14" x14ac:dyDescent="0.2">
      <c r="B360" s="382">
        <v>2</v>
      </c>
      <c r="C360" s="382">
        <v>683</v>
      </c>
      <c r="D360" s="379" t="s">
        <v>929</v>
      </c>
      <c r="E360" s="380">
        <v>35</v>
      </c>
      <c r="F360" s="380">
        <v>714</v>
      </c>
      <c r="G360" s="380">
        <v>158</v>
      </c>
      <c r="H360" s="137">
        <f t="shared" si="36"/>
        <v>0.2703081232492997</v>
      </c>
      <c r="I360" s="381">
        <f t="shared" si="37"/>
        <v>0.22151898734177214</v>
      </c>
      <c r="J360" s="137">
        <f t="shared" si="38"/>
        <v>-0.1088717296415412</v>
      </c>
      <c r="K360" s="137">
        <f t="shared" si="39"/>
        <v>-0.18047031236682165</v>
      </c>
      <c r="L360" s="137">
        <f t="shared" si="40"/>
        <v>-0.16775937136783009</v>
      </c>
      <c r="M360" s="137">
        <f t="shared" si="41"/>
        <v>-0.45710141337619292</v>
      </c>
      <c r="N360" s="383">
        <f t="shared" si="35"/>
        <v>-72.222023313438484</v>
      </c>
    </row>
    <row r="361" spans="2:14" x14ac:dyDescent="0.2">
      <c r="B361" s="382">
        <v>2</v>
      </c>
      <c r="C361" s="382">
        <v>687</v>
      </c>
      <c r="D361" s="379" t="s">
        <v>930</v>
      </c>
      <c r="E361" s="380">
        <v>55</v>
      </c>
      <c r="F361" s="380">
        <v>679</v>
      </c>
      <c r="G361" s="380">
        <v>197</v>
      </c>
      <c r="H361" s="137">
        <f t="shared" si="36"/>
        <v>0.37113402061855671</v>
      </c>
      <c r="I361" s="381">
        <f t="shared" si="37"/>
        <v>0.27918781725888325</v>
      </c>
      <c r="J361" s="137">
        <f t="shared" si="38"/>
        <v>-0.10782272869797592</v>
      </c>
      <c r="K361" s="137">
        <f t="shared" si="39"/>
        <v>-0.17786388766087435</v>
      </c>
      <c r="L361" s="137">
        <f t="shared" si="40"/>
        <v>-0.11939250199994367</v>
      </c>
      <c r="M361" s="137">
        <f t="shared" si="41"/>
        <v>-0.40507911835879395</v>
      </c>
      <c r="N361" s="383">
        <f t="shared" si="35"/>
        <v>-79.800586316682413</v>
      </c>
    </row>
    <row r="362" spans="2:14" x14ac:dyDescent="0.2">
      <c r="B362" s="382">
        <v>2</v>
      </c>
      <c r="C362" s="382">
        <v>690</v>
      </c>
      <c r="D362" s="379" t="s">
        <v>931</v>
      </c>
      <c r="E362" s="380">
        <v>641</v>
      </c>
      <c r="F362" s="380">
        <v>2450</v>
      </c>
      <c r="G362" s="380">
        <v>1380</v>
      </c>
      <c r="H362" s="137">
        <f t="shared" si="36"/>
        <v>0.82489795918367348</v>
      </c>
      <c r="I362" s="381">
        <f t="shared" si="37"/>
        <v>0.46449275362318843</v>
      </c>
      <c r="J362" s="137">
        <f t="shared" si="38"/>
        <v>-7.6003033409829418E-2</v>
      </c>
      <c r="K362" s="137">
        <f t="shared" si="39"/>
        <v>-0.1661337511483014</v>
      </c>
      <c r="L362" s="137">
        <f t="shared" si="40"/>
        <v>3.6022817909252526E-2</v>
      </c>
      <c r="M362" s="137">
        <f t="shared" si="41"/>
        <v>-0.20611396664887829</v>
      </c>
      <c r="N362" s="383">
        <f t="shared" si="35"/>
        <v>-284.43727397545206</v>
      </c>
    </row>
    <row r="363" spans="2:14" x14ac:dyDescent="0.2">
      <c r="B363" s="382">
        <v>2</v>
      </c>
      <c r="C363" s="382">
        <v>691</v>
      </c>
      <c r="D363" s="379" t="s">
        <v>932</v>
      </c>
      <c r="E363" s="380">
        <v>287</v>
      </c>
      <c r="F363" s="380">
        <v>944</v>
      </c>
      <c r="G363" s="380">
        <v>546</v>
      </c>
      <c r="H363" s="137">
        <f t="shared" si="36"/>
        <v>0.88241525423728817</v>
      </c>
      <c r="I363" s="381">
        <f t="shared" si="37"/>
        <v>0.52564102564102566</v>
      </c>
      <c r="J363" s="137">
        <f t="shared" si="38"/>
        <v>-9.8435515126071335E-2</v>
      </c>
      <c r="K363" s="137">
        <f t="shared" si="39"/>
        <v>-0.16464688613882902</v>
      </c>
      <c r="L363" s="137">
        <f t="shared" si="40"/>
        <v>8.7307896677274691E-2</v>
      </c>
      <c r="M363" s="137">
        <f t="shared" si="41"/>
        <v>-0.17577450458762567</v>
      </c>
      <c r="N363" s="383">
        <f t="shared" si="35"/>
        <v>-95.972879504843618</v>
      </c>
    </row>
    <row r="364" spans="2:14" x14ac:dyDescent="0.2">
      <c r="B364" s="382">
        <v>2</v>
      </c>
      <c r="C364" s="382">
        <v>692</v>
      </c>
      <c r="D364" s="379" t="s">
        <v>933</v>
      </c>
      <c r="E364" s="380">
        <v>144</v>
      </c>
      <c r="F364" s="380">
        <v>656</v>
      </c>
      <c r="G364" s="380">
        <v>385</v>
      </c>
      <c r="H364" s="137">
        <f t="shared" si="36"/>
        <v>0.80640243902439024</v>
      </c>
      <c r="I364" s="381">
        <f t="shared" si="37"/>
        <v>0.37402597402597404</v>
      </c>
      <c r="J364" s="137">
        <f t="shared" si="38"/>
        <v>-0.1027660062007895</v>
      </c>
      <c r="K364" s="137">
        <f t="shared" si="39"/>
        <v>-0.16661187414993409</v>
      </c>
      <c r="L364" s="137">
        <f t="shared" si="40"/>
        <v>-3.9851704206091118E-2</v>
      </c>
      <c r="M364" s="137">
        <f t="shared" si="41"/>
        <v>-0.30922958455681471</v>
      </c>
      <c r="N364" s="383">
        <f t="shared" si="35"/>
        <v>-119.05339005437366</v>
      </c>
    </row>
    <row r="365" spans="2:14" x14ac:dyDescent="0.2">
      <c r="B365" s="382">
        <v>2</v>
      </c>
      <c r="C365" s="382">
        <v>694</v>
      </c>
      <c r="D365" s="379" t="s">
        <v>934</v>
      </c>
      <c r="E365" s="380">
        <v>88</v>
      </c>
      <c r="F365" s="380">
        <v>816</v>
      </c>
      <c r="G365" s="380">
        <v>384</v>
      </c>
      <c r="H365" s="137">
        <f t="shared" si="36"/>
        <v>0.57843137254901966</v>
      </c>
      <c r="I365" s="381">
        <f t="shared" si="37"/>
        <v>0.22916666666666666</v>
      </c>
      <c r="J365" s="137">
        <f t="shared" si="38"/>
        <v>-0.10279290366088091</v>
      </c>
      <c r="K365" s="137">
        <f t="shared" si="39"/>
        <v>-0.17250509638158396</v>
      </c>
      <c r="L365" s="137">
        <f t="shared" si="40"/>
        <v>-0.16134525983814729</v>
      </c>
      <c r="M365" s="137">
        <f t="shared" si="41"/>
        <v>-0.43664325988061214</v>
      </c>
      <c r="N365" s="383">
        <f t="shared" si="35"/>
        <v>-167.67101179415505</v>
      </c>
    </row>
    <row r="366" spans="2:14" x14ac:dyDescent="0.2">
      <c r="B366" s="382">
        <v>2</v>
      </c>
      <c r="C366" s="382">
        <v>696</v>
      </c>
      <c r="D366" s="379" t="s">
        <v>935</v>
      </c>
      <c r="E366" s="380">
        <v>293</v>
      </c>
      <c r="F366" s="380">
        <v>467</v>
      </c>
      <c r="G366" s="380">
        <v>348</v>
      </c>
      <c r="H366" s="137">
        <f t="shared" si="36"/>
        <v>1.3725910064239828</v>
      </c>
      <c r="I366" s="381">
        <f t="shared" si="37"/>
        <v>0.84195402298850575</v>
      </c>
      <c r="J366" s="137">
        <f t="shared" si="38"/>
        <v>-0.10376121222417194</v>
      </c>
      <c r="K366" s="137">
        <f t="shared" si="39"/>
        <v>-0.15197547706545694</v>
      </c>
      <c r="L366" s="137">
        <f t="shared" si="40"/>
        <v>0.35259972666688794</v>
      </c>
      <c r="M366" s="137">
        <f t="shared" si="41"/>
        <v>9.6863037377259043E-2</v>
      </c>
      <c r="N366" s="383">
        <f t="shared" si="35"/>
        <v>33.708337007286147</v>
      </c>
    </row>
    <row r="367" spans="2:14" x14ac:dyDescent="0.2">
      <c r="B367" s="382">
        <v>2</v>
      </c>
      <c r="C367" s="382">
        <v>700</v>
      </c>
      <c r="D367" s="379" t="s">
        <v>936</v>
      </c>
      <c r="E367" s="380">
        <v>3628</v>
      </c>
      <c r="F367" s="380">
        <v>1942</v>
      </c>
      <c r="G367" s="380">
        <v>7171</v>
      </c>
      <c r="H367" s="137">
        <f t="shared" si="36"/>
        <v>5.5607621009268797</v>
      </c>
      <c r="I367" s="381">
        <f t="shared" si="37"/>
        <v>0.5059266490029285</v>
      </c>
      <c r="J367" s="137">
        <f t="shared" si="38"/>
        <v>7.9760157979567425E-2</v>
      </c>
      <c r="K367" s="137">
        <f t="shared" si="39"/>
        <v>-4.3708128117715045E-2</v>
      </c>
      <c r="L367" s="137">
        <f t="shared" si="40"/>
        <v>7.0773441567041309E-2</v>
      </c>
      <c r="M367" s="137">
        <f t="shared" si="41"/>
        <v>0.10682547142889369</v>
      </c>
      <c r="N367" s="383">
        <f t="shared" si="35"/>
        <v>766.04545561659666</v>
      </c>
    </row>
    <row r="368" spans="2:14" x14ac:dyDescent="0.2">
      <c r="B368" s="382">
        <v>2</v>
      </c>
      <c r="C368" s="382">
        <v>701</v>
      </c>
      <c r="D368" s="379" t="s">
        <v>937</v>
      </c>
      <c r="E368" s="380">
        <v>89</v>
      </c>
      <c r="F368" s="380">
        <v>859</v>
      </c>
      <c r="G368" s="380">
        <v>481</v>
      </c>
      <c r="H368" s="137">
        <f t="shared" si="36"/>
        <v>0.66356228172293363</v>
      </c>
      <c r="I368" s="381">
        <f t="shared" si="37"/>
        <v>0.18503118503118504</v>
      </c>
      <c r="J368" s="137">
        <f t="shared" si="38"/>
        <v>-0.10018385003201344</v>
      </c>
      <c r="K368" s="137">
        <f t="shared" si="39"/>
        <v>-0.17030439883561499</v>
      </c>
      <c r="L368" s="137">
        <f t="shared" si="40"/>
        <v>-0.19836170490596536</v>
      </c>
      <c r="M368" s="137">
        <f t="shared" si="41"/>
        <v>-0.46884995377359384</v>
      </c>
      <c r="N368" s="383">
        <f t="shared" si="35"/>
        <v>-225.51682776509864</v>
      </c>
    </row>
    <row r="369" spans="2:14" x14ac:dyDescent="0.2">
      <c r="B369" s="382">
        <v>2</v>
      </c>
      <c r="C369" s="382">
        <v>703</v>
      </c>
      <c r="D369" s="379" t="s">
        <v>938</v>
      </c>
      <c r="E369" s="380">
        <v>880</v>
      </c>
      <c r="F369" s="380">
        <v>821</v>
      </c>
      <c r="G369" s="380">
        <v>2464</v>
      </c>
      <c r="H369" s="137">
        <f t="shared" si="36"/>
        <v>4.0730816077953715</v>
      </c>
      <c r="I369" s="381">
        <f t="shared" si="37"/>
        <v>0.35714285714285715</v>
      </c>
      <c r="J369" s="137">
        <f t="shared" si="38"/>
        <v>-4.6846186670733196E-2</v>
      </c>
      <c r="K369" s="137">
        <f t="shared" si="39"/>
        <v>-8.216577930680409E-2</v>
      </c>
      <c r="L369" s="137">
        <f t="shared" si="40"/>
        <v>-5.4011580693652389E-2</v>
      </c>
      <c r="M369" s="137">
        <f t="shared" si="41"/>
        <v>-0.18302354667118967</v>
      </c>
      <c r="N369" s="383">
        <f t="shared" si="35"/>
        <v>-450.97001899781134</v>
      </c>
    </row>
    <row r="370" spans="2:14" x14ac:dyDescent="0.2">
      <c r="B370" s="382">
        <v>2</v>
      </c>
      <c r="C370" s="382">
        <v>704</v>
      </c>
      <c r="D370" s="379" t="s">
        <v>939</v>
      </c>
      <c r="E370" s="380">
        <v>46</v>
      </c>
      <c r="F370" s="380">
        <v>893</v>
      </c>
      <c r="G370" s="380">
        <v>196</v>
      </c>
      <c r="H370" s="137">
        <f t="shared" si="36"/>
        <v>0.27099664053751399</v>
      </c>
      <c r="I370" s="381">
        <f t="shared" si="37"/>
        <v>0.23469387755102042</v>
      </c>
      <c r="J370" s="137">
        <f t="shared" si="38"/>
        <v>-0.10784962615806734</v>
      </c>
      <c r="K370" s="137">
        <f t="shared" si="39"/>
        <v>-0.18045251368099491</v>
      </c>
      <c r="L370" s="137">
        <f t="shared" si="40"/>
        <v>-0.15670958598805279</v>
      </c>
      <c r="M370" s="137">
        <f t="shared" si="41"/>
        <v>-0.44501172582711507</v>
      </c>
      <c r="N370" s="383">
        <f t="shared" si="35"/>
        <v>-87.222298262114549</v>
      </c>
    </row>
    <row r="371" spans="2:14" x14ac:dyDescent="0.2">
      <c r="B371" s="382">
        <v>2</v>
      </c>
      <c r="C371" s="382">
        <v>706</v>
      </c>
      <c r="D371" s="379" t="s">
        <v>940</v>
      </c>
      <c r="E371" s="380">
        <v>149</v>
      </c>
      <c r="F371" s="380">
        <v>1361</v>
      </c>
      <c r="G371" s="380">
        <v>618</v>
      </c>
      <c r="H371" s="137">
        <f t="shared" si="36"/>
        <v>0.56355620867009548</v>
      </c>
      <c r="I371" s="381">
        <f t="shared" si="37"/>
        <v>0.24110032362459546</v>
      </c>
      <c r="J371" s="137">
        <f t="shared" si="38"/>
        <v>-9.6498897999489297E-2</v>
      </c>
      <c r="K371" s="137">
        <f t="shared" si="39"/>
        <v>-0.17288963047104564</v>
      </c>
      <c r="L371" s="137">
        <f t="shared" si="40"/>
        <v>-0.15133649725366399</v>
      </c>
      <c r="M371" s="137">
        <f t="shared" si="41"/>
        <v>-0.42072502572419895</v>
      </c>
      <c r="N371" s="383">
        <f t="shared" si="35"/>
        <v>-260.00806589755496</v>
      </c>
    </row>
    <row r="372" spans="2:14" x14ac:dyDescent="0.2">
      <c r="B372" s="382">
        <v>2</v>
      </c>
      <c r="C372" s="382">
        <v>707</v>
      </c>
      <c r="D372" s="379" t="s">
        <v>941</v>
      </c>
      <c r="E372" s="380">
        <v>24</v>
      </c>
      <c r="F372" s="380">
        <v>426</v>
      </c>
      <c r="G372" s="380">
        <v>148</v>
      </c>
      <c r="H372" s="137">
        <f t="shared" si="36"/>
        <v>0.40375586854460094</v>
      </c>
      <c r="I372" s="381">
        <f t="shared" si="37"/>
        <v>0.16216216216216217</v>
      </c>
      <c r="J372" s="137">
        <f t="shared" si="38"/>
        <v>-0.10914070424245537</v>
      </c>
      <c r="K372" s="137">
        <f t="shared" si="39"/>
        <v>-0.17702058854222927</v>
      </c>
      <c r="L372" s="137">
        <f t="shared" si="40"/>
        <v>-0.21754196299802422</v>
      </c>
      <c r="M372" s="137">
        <f t="shared" si="41"/>
        <v>-0.5037032557827088</v>
      </c>
      <c r="N372" s="383">
        <f t="shared" si="35"/>
        <v>-74.548081855840906</v>
      </c>
    </row>
    <row r="373" spans="2:14" x14ac:dyDescent="0.2">
      <c r="B373" s="382">
        <v>2</v>
      </c>
      <c r="C373" s="382">
        <v>708</v>
      </c>
      <c r="D373" s="379" t="s">
        <v>942</v>
      </c>
      <c r="E373" s="380">
        <v>24</v>
      </c>
      <c r="F373" s="380">
        <v>551</v>
      </c>
      <c r="G373" s="380">
        <v>35</v>
      </c>
      <c r="H373" s="137">
        <f t="shared" si="36"/>
        <v>0.10707803992740472</v>
      </c>
      <c r="I373" s="381">
        <f t="shared" si="37"/>
        <v>0.68571428571428572</v>
      </c>
      <c r="J373" s="137">
        <f t="shared" si="38"/>
        <v>-0.11218011723278551</v>
      </c>
      <c r="K373" s="137">
        <f t="shared" si="39"/>
        <v>-0.18468993185967766</v>
      </c>
      <c r="L373" s="137">
        <f t="shared" si="40"/>
        <v>0.22156140017965539</v>
      </c>
      <c r="M373" s="137">
        <f t="shared" si="41"/>
        <v>-7.530864891280778E-2</v>
      </c>
      <c r="N373" s="383">
        <f t="shared" si="35"/>
        <v>-2.6358027119482723</v>
      </c>
    </row>
    <row r="374" spans="2:14" x14ac:dyDescent="0.2">
      <c r="B374" s="382">
        <v>2</v>
      </c>
      <c r="C374" s="382">
        <v>709</v>
      </c>
      <c r="D374" s="379" t="s">
        <v>943</v>
      </c>
      <c r="E374" s="380">
        <v>32</v>
      </c>
      <c r="F374" s="380">
        <v>832</v>
      </c>
      <c r="G374" s="380">
        <v>66</v>
      </c>
      <c r="H374" s="137">
        <f t="shared" si="36"/>
        <v>0.11778846153846154</v>
      </c>
      <c r="I374" s="381">
        <f t="shared" si="37"/>
        <v>0.48484848484848486</v>
      </c>
      <c r="J374" s="137">
        <f t="shared" si="38"/>
        <v>-0.11134629596995158</v>
      </c>
      <c r="K374" s="137">
        <f t="shared" si="39"/>
        <v>-0.18441305946650735</v>
      </c>
      <c r="L374" s="137">
        <f t="shared" si="40"/>
        <v>5.3095177353285422E-2</v>
      </c>
      <c r="M374" s="137">
        <f t="shared" si="41"/>
        <v>-0.2426641780831735</v>
      </c>
      <c r="N374" s="383">
        <f t="shared" si="35"/>
        <v>-16.015835753489451</v>
      </c>
    </row>
    <row r="375" spans="2:14" x14ac:dyDescent="0.2">
      <c r="B375" s="382">
        <v>2</v>
      </c>
      <c r="C375" s="382">
        <v>711</v>
      </c>
      <c r="D375" s="379" t="s">
        <v>944</v>
      </c>
      <c r="E375" s="380">
        <v>66</v>
      </c>
      <c r="F375" s="380">
        <v>683</v>
      </c>
      <c r="G375" s="380">
        <v>283</v>
      </c>
      <c r="H375" s="137">
        <f t="shared" si="36"/>
        <v>0.51098096632503665</v>
      </c>
      <c r="I375" s="381">
        <f t="shared" si="37"/>
        <v>0.2332155477031802</v>
      </c>
      <c r="J375" s="137">
        <f t="shared" si="38"/>
        <v>-0.10550954713011405</v>
      </c>
      <c r="K375" s="137">
        <f t="shared" si="39"/>
        <v>-0.17424873972913102</v>
      </c>
      <c r="L375" s="137">
        <f t="shared" si="40"/>
        <v>-0.15794946178813243</v>
      </c>
      <c r="M375" s="137">
        <f t="shared" si="41"/>
        <v>-0.43770774864737749</v>
      </c>
      <c r="N375" s="383">
        <f t="shared" si="35"/>
        <v>-123.87129286720783</v>
      </c>
    </row>
    <row r="376" spans="2:14" x14ac:dyDescent="0.2">
      <c r="B376" s="382">
        <v>2</v>
      </c>
      <c r="C376" s="382">
        <v>713</v>
      </c>
      <c r="D376" s="379" t="s">
        <v>945</v>
      </c>
      <c r="E376" s="380">
        <v>1558</v>
      </c>
      <c r="F376" s="380">
        <v>1477</v>
      </c>
      <c r="G376" s="380">
        <v>3471</v>
      </c>
      <c r="H376" s="137">
        <f t="shared" si="36"/>
        <v>3.4048747461069735</v>
      </c>
      <c r="I376" s="381">
        <f t="shared" si="37"/>
        <v>0.44886199942379718</v>
      </c>
      <c r="J376" s="137">
        <f t="shared" si="38"/>
        <v>-1.9760444358676105E-2</v>
      </c>
      <c r="K376" s="137">
        <f t="shared" si="39"/>
        <v>-9.9439425447633512E-2</v>
      </c>
      <c r="L376" s="137">
        <f t="shared" si="40"/>
        <v>2.2913298476135331E-2</v>
      </c>
      <c r="M376" s="137">
        <f t="shared" si="41"/>
        <v>-9.6286571330174292E-2</v>
      </c>
      <c r="N376" s="383">
        <f t="shared" si="35"/>
        <v>-334.21068908703495</v>
      </c>
    </row>
    <row r="377" spans="2:14" x14ac:dyDescent="0.2">
      <c r="B377" s="382">
        <v>2</v>
      </c>
      <c r="C377" s="382">
        <v>715</v>
      </c>
      <c r="D377" s="379" t="s">
        <v>946</v>
      </c>
      <c r="E377" s="380">
        <v>26</v>
      </c>
      <c r="F377" s="380">
        <v>355</v>
      </c>
      <c r="G377" s="380">
        <v>34</v>
      </c>
      <c r="H377" s="137">
        <f t="shared" si="36"/>
        <v>0.16901408450704225</v>
      </c>
      <c r="I377" s="381">
        <f t="shared" si="37"/>
        <v>0.76470588235294112</v>
      </c>
      <c r="J377" s="137">
        <f t="shared" si="38"/>
        <v>-0.11220701469287692</v>
      </c>
      <c r="K377" s="137">
        <f t="shared" si="39"/>
        <v>-0.18308883887669331</v>
      </c>
      <c r="L377" s="137">
        <f t="shared" si="40"/>
        <v>0.2878116820264352</v>
      </c>
      <c r="M377" s="137">
        <f t="shared" si="41"/>
        <v>-7.4841715431350209E-3</v>
      </c>
      <c r="N377" s="383">
        <f t="shared" si="35"/>
        <v>-0.25446183246659071</v>
      </c>
    </row>
    <row r="378" spans="2:14" x14ac:dyDescent="0.2">
      <c r="B378" s="382">
        <v>2</v>
      </c>
      <c r="C378" s="382">
        <v>716</v>
      </c>
      <c r="D378" s="379" t="s">
        <v>947</v>
      </c>
      <c r="E378" s="380">
        <v>154</v>
      </c>
      <c r="F378" s="380">
        <v>2374</v>
      </c>
      <c r="G378" s="380">
        <v>484</v>
      </c>
      <c r="H378" s="137">
        <f t="shared" si="36"/>
        <v>0.26874473462510529</v>
      </c>
      <c r="I378" s="381">
        <f t="shared" si="37"/>
        <v>0.31818181818181818</v>
      </c>
      <c r="J378" s="137">
        <f t="shared" si="38"/>
        <v>-0.10010315765173919</v>
      </c>
      <c r="K378" s="137">
        <f t="shared" si="39"/>
        <v>-0.18051072712970914</v>
      </c>
      <c r="L378" s="137">
        <f t="shared" si="40"/>
        <v>-8.6688218741870715E-2</v>
      </c>
      <c r="M378" s="137">
        <f t="shared" si="41"/>
        <v>-0.36730210352331905</v>
      </c>
      <c r="N378" s="383">
        <f t="shared" si="35"/>
        <v>-177.77421810528642</v>
      </c>
    </row>
    <row r="379" spans="2:14" x14ac:dyDescent="0.2">
      <c r="B379" s="382">
        <v>2</v>
      </c>
      <c r="C379" s="382">
        <v>717</v>
      </c>
      <c r="D379" s="379" t="s">
        <v>948</v>
      </c>
      <c r="E379" s="380">
        <v>1870</v>
      </c>
      <c r="F379" s="380">
        <v>1869</v>
      </c>
      <c r="G379" s="380">
        <v>3973</v>
      </c>
      <c r="H379" s="137">
        <f t="shared" si="36"/>
        <v>3.1262707330123058</v>
      </c>
      <c r="I379" s="381">
        <f t="shared" si="37"/>
        <v>0.47067707022401206</v>
      </c>
      <c r="J379" s="137">
        <f t="shared" si="38"/>
        <v>-6.2579193927846865E-3</v>
      </c>
      <c r="K379" s="137">
        <f t="shared" si="39"/>
        <v>-0.10664154714308011</v>
      </c>
      <c r="L379" s="137">
        <f t="shared" si="40"/>
        <v>4.1209606571197203E-2</v>
      </c>
      <c r="M379" s="137">
        <f t="shared" si="41"/>
        <v>-7.168985996466759E-2</v>
      </c>
      <c r="N379" s="383">
        <f t="shared" si="35"/>
        <v>-284.82381363962435</v>
      </c>
    </row>
    <row r="380" spans="2:14" x14ac:dyDescent="0.2">
      <c r="B380" s="382">
        <v>2</v>
      </c>
      <c r="C380" s="382">
        <v>723</v>
      </c>
      <c r="D380" s="379" t="s">
        <v>949</v>
      </c>
      <c r="E380" s="380">
        <v>1570</v>
      </c>
      <c r="F380" s="380">
        <v>677</v>
      </c>
      <c r="G380" s="380">
        <v>3825</v>
      </c>
      <c r="H380" s="137">
        <f t="shared" si="36"/>
        <v>7.9689807976366325</v>
      </c>
      <c r="I380" s="381">
        <f t="shared" si="37"/>
        <v>0.41045751633986927</v>
      </c>
      <c r="J380" s="137">
        <f t="shared" si="38"/>
        <v>-1.0238743486314426E-2</v>
      </c>
      <c r="K380" s="137">
        <f t="shared" si="39"/>
        <v>1.8546122746431609E-2</v>
      </c>
      <c r="L380" s="137">
        <f t="shared" si="40"/>
        <v>-9.2965559483671727E-3</v>
      </c>
      <c r="M380" s="137">
        <f t="shared" si="41"/>
        <v>-9.8917668824998958E-4</v>
      </c>
      <c r="N380" s="383">
        <f t="shared" si="35"/>
        <v>-3.78360083255621</v>
      </c>
    </row>
    <row r="381" spans="2:14" x14ac:dyDescent="0.2">
      <c r="B381" s="382">
        <v>2</v>
      </c>
      <c r="C381" s="382">
        <v>724</v>
      </c>
      <c r="D381" s="379" t="s">
        <v>950</v>
      </c>
      <c r="E381" s="380">
        <v>196</v>
      </c>
      <c r="F381" s="380">
        <v>2649</v>
      </c>
      <c r="G381" s="380">
        <v>786</v>
      </c>
      <c r="H381" s="137">
        <f t="shared" si="36"/>
        <v>0.3707059267648169</v>
      </c>
      <c r="I381" s="381">
        <f t="shared" si="37"/>
        <v>0.24936386768447838</v>
      </c>
      <c r="J381" s="137">
        <f t="shared" si="38"/>
        <v>-9.1980124704131208E-2</v>
      </c>
      <c r="K381" s="137">
        <f t="shared" si="39"/>
        <v>-0.17787495420653343</v>
      </c>
      <c r="L381" s="137">
        <f t="shared" si="40"/>
        <v>-0.14440585973882969</v>
      </c>
      <c r="M381" s="137">
        <f t="shared" si="41"/>
        <v>-0.41426093864949431</v>
      </c>
      <c r="N381" s="383">
        <f t="shared" si="35"/>
        <v>-325.60909777850253</v>
      </c>
    </row>
    <row r="382" spans="2:14" x14ac:dyDescent="0.2">
      <c r="B382" s="382">
        <v>2</v>
      </c>
      <c r="C382" s="382">
        <v>726</v>
      </c>
      <c r="D382" s="379" t="s">
        <v>951</v>
      </c>
      <c r="E382" s="380">
        <v>422</v>
      </c>
      <c r="F382" s="380">
        <v>2559</v>
      </c>
      <c r="G382" s="380">
        <v>2153</v>
      </c>
      <c r="H382" s="137">
        <f t="shared" si="36"/>
        <v>1.006252442360297</v>
      </c>
      <c r="I382" s="381">
        <f t="shared" si="37"/>
        <v>0.19600557361820714</v>
      </c>
      <c r="J382" s="137">
        <f t="shared" si="38"/>
        <v>-5.521129675916394E-2</v>
      </c>
      <c r="K382" s="137">
        <f t="shared" si="39"/>
        <v>-0.16144560239069877</v>
      </c>
      <c r="L382" s="137">
        <f t="shared" si="40"/>
        <v>-0.18915748106539415</v>
      </c>
      <c r="M382" s="137">
        <f t="shared" si="41"/>
        <v>-0.40581438021525684</v>
      </c>
      <c r="N382" s="383">
        <f t="shared" si="35"/>
        <v>-873.71836060344799</v>
      </c>
    </row>
    <row r="383" spans="2:14" x14ac:dyDescent="0.2">
      <c r="B383" s="382">
        <v>2</v>
      </c>
      <c r="C383" s="382">
        <v>731</v>
      </c>
      <c r="D383" s="379" t="s">
        <v>952</v>
      </c>
      <c r="E383" s="380">
        <v>395</v>
      </c>
      <c r="F383" s="380">
        <v>205</v>
      </c>
      <c r="G383" s="380">
        <v>2391</v>
      </c>
      <c r="H383" s="137">
        <f t="shared" si="36"/>
        <v>13.590243902439024</v>
      </c>
      <c r="I383" s="381">
        <f t="shared" si="37"/>
        <v>0.16520284399832705</v>
      </c>
      <c r="J383" s="137">
        <f t="shared" si="38"/>
        <v>-4.8809701257406649E-2</v>
      </c>
      <c r="K383" s="137">
        <f t="shared" si="39"/>
        <v>0.16385996985585669</v>
      </c>
      <c r="L383" s="137">
        <f t="shared" si="40"/>
        <v>-0.21499174199700033</v>
      </c>
      <c r="M383" s="137">
        <f t="shared" si="41"/>
        <v>-9.9941473398550293E-2</v>
      </c>
      <c r="N383" s="383">
        <f t="shared" si="35"/>
        <v>-238.96006289593376</v>
      </c>
    </row>
    <row r="384" spans="2:14" x14ac:dyDescent="0.2">
      <c r="B384" s="382">
        <v>2</v>
      </c>
      <c r="C384" s="382">
        <v>732</v>
      </c>
      <c r="D384" s="379" t="s">
        <v>953</v>
      </c>
      <c r="E384" s="380">
        <v>233</v>
      </c>
      <c r="F384" s="380">
        <v>381</v>
      </c>
      <c r="G384" s="380">
        <v>1784</v>
      </c>
      <c r="H384" s="137">
        <f t="shared" si="36"/>
        <v>5.2939632545931756</v>
      </c>
      <c r="I384" s="381">
        <f t="shared" si="37"/>
        <v>0.13060538116591927</v>
      </c>
      <c r="J384" s="137">
        <f t="shared" si="38"/>
        <v>-6.5136459532896873E-2</v>
      </c>
      <c r="K384" s="137">
        <f t="shared" si="39"/>
        <v>-5.0605077440721291E-2</v>
      </c>
      <c r="L384" s="137">
        <f t="shared" si="40"/>
        <v>-0.24400864710293971</v>
      </c>
      <c r="M384" s="137">
        <f t="shared" si="41"/>
        <v>-0.3597501840765579</v>
      </c>
      <c r="N384" s="383">
        <f t="shared" si="35"/>
        <v>-641.79432839257925</v>
      </c>
    </row>
    <row r="385" spans="2:14" x14ac:dyDescent="0.2">
      <c r="B385" s="382">
        <v>2</v>
      </c>
      <c r="C385" s="382">
        <v>733</v>
      </c>
      <c r="D385" s="379" t="s">
        <v>954</v>
      </c>
      <c r="E385" s="380">
        <v>3306</v>
      </c>
      <c r="F385" s="380">
        <v>481</v>
      </c>
      <c r="G385" s="380">
        <v>4543</v>
      </c>
      <c r="H385" s="137">
        <f t="shared" si="36"/>
        <v>16.318087318087318</v>
      </c>
      <c r="I385" s="381">
        <f t="shared" si="37"/>
        <v>0.72771296500110061</v>
      </c>
      <c r="J385" s="137">
        <f t="shared" si="38"/>
        <v>9.0736328593231004E-3</v>
      </c>
      <c r="K385" s="137">
        <f t="shared" si="39"/>
        <v>0.23437675828038693</v>
      </c>
      <c r="L385" s="137">
        <f t="shared" si="40"/>
        <v>0.25678570831298902</v>
      </c>
      <c r="M385" s="137">
        <f t="shared" si="41"/>
        <v>0.50023609945269909</v>
      </c>
      <c r="N385" s="383">
        <f t="shared" si="35"/>
        <v>2272.5725998136118</v>
      </c>
    </row>
    <row r="386" spans="2:14" x14ac:dyDescent="0.2">
      <c r="B386" s="382">
        <v>2</v>
      </c>
      <c r="C386" s="382">
        <v>734</v>
      </c>
      <c r="D386" s="379" t="s">
        <v>955</v>
      </c>
      <c r="E386" s="380">
        <v>84</v>
      </c>
      <c r="F386" s="380">
        <v>296</v>
      </c>
      <c r="G386" s="380">
        <v>489</v>
      </c>
      <c r="H386" s="137">
        <f t="shared" si="36"/>
        <v>1.9358108108108107</v>
      </c>
      <c r="I386" s="381">
        <f t="shared" si="37"/>
        <v>0.17177914110429449</v>
      </c>
      <c r="J386" s="137">
        <f t="shared" si="38"/>
        <v>-9.996867035128211E-2</v>
      </c>
      <c r="K386" s="137">
        <f t="shared" si="39"/>
        <v>-0.13741582472081812</v>
      </c>
      <c r="L386" s="137">
        <f t="shared" si="40"/>
        <v>-0.20947619913778306</v>
      </c>
      <c r="M386" s="137">
        <f t="shared" si="41"/>
        <v>-0.44686069420988328</v>
      </c>
      <c r="N386" s="383">
        <f t="shared" si="35"/>
        <v>-218.51487946863293</v>
      </c>
    </row>
    <row r="387" spans="2:14" x14ac:dyDescent="0.2">
      <c r="B387" s="382">
        <v>2</v>
      </c>
      <c r="C387" s="382">
        <v>735</v>
      </c>
      <c r="D387" s="379" t="s">
        <v>956</v>
      </c>
      <c r="E387" s="380">
        <v>87</v>
      </c>
      <c r="F387" s="380">
        <v>335</v>
      </c>
      <c r="G387" s="380">
        <v>337</v>
      </c>
      <c r="H387" s="137">
        <f t="shared" si="36"/>
        <v>1.2656716417910447</v>
      </c>
      <c r="I387" s="381">
        <f t="shared" si="37"/>
        <v>0.25816023738872401</v>
      </c>
      <c r="J387" s="137">
        <f t="shared" si="38"/>
        <v>-0.10405708428517753</v>
      </c>
      <c r="K387" s="137">
        <f t="shared" si="39"/>
        <v>-0.15473942244848554</v>
      </c>
      <c r="L387" s="137">
        <f t="shared" si="40"/>
        <v>-0.13702834115542167</v>
      </c>
      <c r="M387" s="137">
        <f t="shared" si="41"/>
        <v>-0.39582484788908473</v>
      </c>
      <c r="N387" s="383">
        <f t="shared" si="35"/>
        <v>-133.39297373862155</v>
      </c>
    </row>
    <row r="388" spans="2:14" x14ac:dyDescent="0.2">
      <c r="B388" s="382">
        <v>2</v>
      </c>
      <c r="C388" s="382">
        <v>736</v>
      </c>
      <c r="D388" s="379" t="s">
        <v>957</v>
      </c>
      <c r="E388" s="380">
        <v>94</v>
      </c>
      <c r="F388" s="380">
        <v>157</v>
      </c>
      <c r="G388" s="380">
        <v>426</v>
      </c>
      <c r="H388" s="137">
        <f t="shared" si="36"/>
        <v>3.3121019108280256</v>
      </c>
      <c r="I388" s="381">
        <f t="shared" si="37"/>
        <v>0.22065727699530516</v>
      </c>
      <c r="J388" s="137">
        <f t="shared" si="38"/>
        <v>-0.1016632103370414</v>
      </c>
      <c r="K388" s="137">
        <f t="shared" si="39"/>
        <v>-0.1018376724875409</v>
      </c>
      <c r="L388" s="137">
        <f t="shared" si="40"/>
        <v>-0.16848208815990701</v>
      </c>
      <c r="M388" s="137">
        <f t="shared" si="41"/>
        <v>-0.37198297098448929</v>
      </c>
      <c r="N388" s="383">
        <f t="shared" si="35"/>
        <v>-158.46474563939245</v>
      </c>
    </row>
    <row r="389" spans="2:14" x14ac:dyDescent="0.2">
      <c r="B389" s="382">
        <v>2</v>
      </c>
      <c r="C389" s="382">
        <v>737</v>
      </c>
      <c r="D389" s="379" t="s">
        <v>958</v>
      </c>
      <c r="E389" s="380">
        <v>83</v>
      </c>
      <c r="F389" s="380">
        <v>345</v>
      </c>
      <c r="G389" s="380">
        <v>318</v>
      </c>
      <c r="H389" s="137">
        <f t="shared" si="36"/>
        <v>1.1623188405797102</v>
      </c>
      <c r="I389" s="381">
        <f t="shared" si="37"/>
        <v>0.2610062893081761</v>
      </c>
      <c r="J389" s="137">
        <f t="shared" si="38"/>
        <v>-0.10456813602691445</v>
      </c>
      <c r="K389" s="137">
        <f t="shared" si="39"/>
        <v>-0.15741116950489425</v>
      </c>
      <c r="L389" s="137">
        <f t="shared" si="40"/>
        <v>-0.13464135633883678</v>
      </c>
      <c r="M389" s="137">
        <f t="shared" si="41"/>
        <v>-0.39662066187064549</v>
      </c>
      <c r="N389" s="383">
        <f t="shared" si="35"/>
        <v>-126.12537047486526</v>
      </c>
    </row>
    <row r="390" spans="2:14" x14ac:dyDescent="0.2">
      <c r="B390" s="382">
        <v>2</v>
      </c>
      <c r="C390" s="382">
        <v>738</v>
      </c>
      <c r="D390" s="379" t="s">
        <v>959</v>
      </c>
      <c r="E390" s="380">
        <v>127</v>
      </c>
      <c r="F390" s="380">
        <v>461</v>
      </c>
      <c r="G390" s="380">
        <v>664</v>
      </c>
      <c r="H390" s="137">
        <f t="shared" si="36"/>
        <v>1.7158351409978307</v>
      </c>
      <c r="I390" s="381">
        <f t="shared" si="37"/>
        <v>0.19126506024096385</v>
      </c>
      <c r="J390" s="137">
        <f t="shared" si="38"/>
        <v>-9.52616148352841E-2</v>
      </c>
      <c r="K390" s="137">
        <f t="shared" si="39"/>
        <v>-0.14310235998078269</v>
      </c>
      <c r="L390" s="137">
        <f t="shared" si="40"/>
        <v>-0.19313335142002766</v>
      </c>
      <c r="M390" s="137">
        <f t="shared" si="41"/>
        <v>-0.43149732623609449</v>
      </c>
      <c r="N390" s="383">
        <f t="shared" si="35"/>
        <v>-286.51422462076675</v>
      </c>
    </row>
    <row r="391" spans="2:14" x14ac:dyDescent="0.2">
      <c r="B391" s="382">
        <v>2</v>
      </c>
      <c r="C391" s="382">
        <v>739</v>
      </c>
      <c r="D391" s="379" t="s">
        <v>960</v>
      </c>
      <c r="E391" s="380">
        <v>731</v>
      </c>
      <c r="F391" s="380">
        <v>189</v>
      </c>
      <c r="G391" s="380">
        <v>3875</v>
      </c>
      <c r="H391" s="137">
        <f t="shared" si="36"/>
        <v>24.37037037037037</v>
      </c>
      <c r="I391" s="381">
        <f t="shared" si="37"/>
        <v>0.18864516129032258</v>
      </c>
      <c r="J391" s="137">
        <f t="shared" si="38"/>
        <v>-8.8938704817435685E-3</v>
      </c>
      <c r="K391" s="137">
        <f t="shared" si="39"/>
        <v>0.44253428560580604</v>
      </c>
      <c r="L391" s="137">
        <f t="shared" si="40"/>
        <v>-0.19533066165650828</v>
      </c>
      <c r="M391" s="137">
        <f t="shared" si="41"/>
        <v>0.2383097534675542</v>
      </c>
      <c r="N391" s="383">
        <f t="shared" si="35"/>
        <v>923.45029468677251</v>
      </c>
    </row>
    <row r="392" spans="2:14" x14ac:dyDescent="0.2">
      <c r="B392" s="382">
        <v>2</v>
      </c>
      <c r="C392" s="382">
        <v>740</v>
      </c>
      <c r="D392" s="379" t="s">
        <v>961</v>
      </c>
      <c r="E392" s="380">
        <v>189</v>
      </c>
      <c r="F392" s="380">
        <v>171</v>
      </c>
      <c r="G392" s="380">
        <v>517</v>
      </c>
      <c r="H392" s="137">
        <f t="shared" si="36"/>
        <v>4.128654970760234</v>
      </c>
      <c r="I392" s="381">
        <f t="shared" si="37"/>
        <v>0.3655705996131528</v>
      </c>
      <c r="J392" s="137">
        <f t="shared" si="38"/>
        <v>-9.921554146872244E-2</v>
      </c>
      <c r="K392" s="137">
        <f t="shared" si="39"/>
        <v>-8.0729166392825139E-2</v>
      </c>
      <c r="L392" s="137">
        <f t="shared" si="40"/>
        <v>-4.6943229910172544E-2</v>
      </c>
      <c r="M392" s="137">
        <f t="shared" si="41"/>
        <v>-0.22688793777172014</v>
      </c>
      <c r="N392" s="383">
        <f t="shared" si="35"/>
        <v>-117.30106382797932</v>
      </c>
    </row>
    <row r="393" spans="2:14" x14ac:dyDescent="0.2">
      <c r="B393" s="382">
        <v>2</v>
      </c>
      <c r="C393" s="382">
        <v>741</v>
      </c>
      <c r="D393" s="379" t="s">
        <v>962</v>
      </c>
      <c r="E393" s="380">
        <v>50</v>
      </c>
      <c r="F393" s="380">
        <v>225</v>
      </c>
      <c r="G393" s="380">
        <v>402</v>
      </c>
      <c r="H393" s="137">
        <f t="shared" si="36"/>
        <v>2.0088888888888889</v>
      </c>
      <c r="I393" s="381">
        <f t="shared" si="37"/>
        <v>0.12437810945273632</v>
      </c>
      <c r="J393" s="137">
        <f t="shared" si="38"/>
        <v>-0.1023087493792354</v>
      </c>
      <c r="K393" s="137">
        <f t="shared" si="39"/>
        <v>-0.13552670185520876</v>
      </c>
      <c r="L393" s="137">
        <f t="shared" si="40"/>
        <v>-0.24923146223379583</v>
      </c>
      <c r="M393" s="137">
        <f t="shared" si="41"/>
        <v>-0.48706691346823999</v>
      </c>
      <c r="N393" s="383">
        <f t="shared" si="35"/>
        <v>-195.80089921423249</v>
      </c>
    </row>
    <row r="394" spans="2:14" x14ac:dyDescent="0.2">
      <c r="B394" s="382">
        <v>2</v>
      </c>
      <c r="C394" s="382">
        <v>742</v>
      </c>
      <c r="D394" s="379" t="s">
        <v>963</v>
      </c>
      <c r="E394" s="380">
        <v>167</v>
      </c>
      <c r="F394" s="380">
        <v>215</v>
      </c>
      <c r="G394" s="380">
        <v>888</v>
      </c>
      <c r="H394" s="137">
        <f t="shared" si="36"/>
        <v>4.9069767441860463</v>
      </c>
      <c r="I394" s="381">
        <f t="shared" si="37"/>
        <v>0.18806306306306306</v>
      </c>
      <c r="J394" s="137">
        <f t="shared" si="38"/>
        <v>-8.9236583774806658E-2</v>
      </c>
      <c r="K394" s="137">
        <f t="shared" si="39"/>
        <v>-6.0608967591080726E-2</v>
      </c>
      <c r="L394" s="137">
        <f t="shared" si="40"/>
        <v>-0.19581886765891213</v>
      </c>
      <c r="M394" s="137">
        <f t="shared" si="41"/>
        <v>-0.3456644190247995</v>
      </c>
      <c r="N394" s="383">
        <f t="shared" si="35"/>
        <v>-306.95000409402195</v>
      </c>
    </row>
    <row r="395" spans="2:14" x14ac:dyDescent="0.2">
      <c r="B395" s="382">
        <v>2</v>
      </c>
      <c r="C395" s="382">
        <v>743</v>
      </c>
      <c r="D395" s="379" t="s">
        <v>964</v>
      </c>
      <c r="E395" s="380">
        <v>2827</v>
      </c>
      <c r="F395" s="380">
        <v>135</v>
      </c>
      <c r="G395" s="380">
        <v>7072</v>
      </c>
      <c r="H395" s="137">
        <f t="shared" si="36"/>
        <v>73.32592592592593</v>
      </c>
      <c r="I395" s="381">
        <f t="shared" si="37"/>
        <v>0.3997454751131222</v>
      </c>
      <c r="J395" s="137">
        <f t="shared" si="38"/>
        <v>7.7097309430517125E-2</v>
      </c>
      <c r="K395" s="137">
        <f t="shared" si="39"/>
        <v>1.7080719383585048</v>
      </c>
      <c r="L395" s="137">
        <f t="shared" si="40"/>
        <v>-1.828074895908334E-2</v>
      </c>
      <c r="M395" s="137">
        <f t="shared" si="41"/>
        <v>1.7668884988299387</v>
      </c>
      <c r="N395" s="383">
        <f t="shared" si="35"/>
        <v>12495.435463725327</v>
      </c>
    </row>
    <row r="396" spans="2:14" x14ac:dyDescent="0.2">
      <c r="B396" s="382">
        <v>2</v>
      </c>
      <c r="C396" s="382">
        <v>744</v>
      </c>
      <c r="D396" s="379" t="s">
        <v>965</v>
      </c>
      <c r="E396" s="380">
        <v>881</v>
      </c>
      <c r="F396" s="380">
        <v>384</v>
      </c>
      <c r="G396" s="380">
        <v>3330</v>
      </c>
      <c r="H396" s="137">
        <f t="shared" si="36"/>
        <v>10.966145833333334</v>
      </c>
      <c r="I396" s="381">
        <f t="shared" si="37"/>
        <v>0.26456456456456456</v>
      </c>
      <c r="J396" s="137">
        <f t="shared" si="38"/>
        <v>-2.3552986231565928E-2</v>
      </c>
      <c r="K396" s="137">
        <f t="shared" si="39"/>
        <v>9.6025076077554075E-2</v>
      </c>
      <c r="L396" s="137">
        <f t="shared" si="40"/>
        <v>-0.13165702954136074</v>
      </c>
      <c r="M396" s="137">
        <f t="shared" si="41"/>
        <v>-5.9184939695372599E-2</v>
      </c>
      <c r="N396" s="383">
        <f t="shared" si="35"/>
        <v>-197.08584918559075</v>
      </c>
    </row>
    <row r="397" spans="2:14" x14ac:dyDescent="0.2">
      <c r="B397" s="382">
        <v>2</v>
      </c>
      <c r="C397" s="382">
        <v>745</v>
      </c>
      <c r="D397" s="379" t="s">
        <v>966</v>
      </c>
      <c r="E397" s="380">
        <v>1039</v>
      </c>
      <c r="F397" s="380">
        <v>234</v>
      </c>
      <c r="G397" s="380">
        <v>3898</v>
      </c>
      <c r="H397" s="137">
        <f t="shared" si="36"/>
        <v>21.0982905982906</v>
      </c>
      <c r="I397" s="381">
        <f t="shared" si="37"/>
        <v>0.26654694715238586</v>
      </c>
      <c r="J397" s="137">
        <f t="shared" si="38"/>
        <v>-8.2752288996409736E-3</v>
      </c>
      <c r="K397" s="137">
        <f t="shared" si="39"/>
        <v>0.35794858113599953</v>
      </c>
      <c r="L397" s="137">
        <f t="shared" si="40"/>
        <v>-0.12999440451844735</v>
      </c>
      <c r="M397" s="137">
        <f t="shared" si="41"/>
        <v>0.21967894771791119</v>
      </c>
      <c r="N397" s="383">
        <f t="shared" ref="N397:N460" si="42">M397*G397</f>
        <v>856.3085382044178</v>
      </c>
    </row>
    <row r="398" spans="2:14" x14ac:dyDescent="0.2">
      <c r="B398" s="382">
        <v>2</v>
      </c>
      <c r="C398" s="382">
        <v>746</v>
      </c>
      <c r="D398" s="379" t="s">
        <v>967</v>
      </c>
      <c r="E398" s="380">
        <v>543</v>
      </c>
      <c r="F398" s="380">
        <v>536</v>
      </c>
      <c r="G398" s="380">
        <v>2020</v>
      </c>
      <c r="H398" s="137">
        <f t="shared" ref="H398:H461" si="43">(G398+E398)/F398</f>
        <v>4.7817164179104479</v>
      </c>
      <c r="I398" s="381">
        <f t="shared" ref="I398:I461" si="44">E398/G398</f>
        <v>0.26881188118811883</v>
      </c>
      <c r="J398" s="137">
        <f t="shared" ref="J398:J461" si="45">$J$6*(G398-G$10)/G$11</f>
        <v>-5.8788658951322424E-2</v>
      </c>
      <c r="K398" s="137">
        <f t="shared" ref="K398:K461" si="46">$K$6*(H398-H$10)/H$11</f>
        <v>-6.3847040522721041E-2</v>
      </c>
      <c r="L398" s="137">
        <f t="shared" ref="L398:L461" si="47">$L$6*(I398-I$10)/I$11</f>
        <v>-0.12809480348976976</v>
      </c>
      <c r="M398" s="137">
        <f t="shared" ref="M398:M461" si="48">SUM(J398:L398)</f>
        <v>-0.25073050296381322</v>
      </c>
      <c r="N398" s="383">
        <f t="shared" si="42"/>
        <v>-506.47561598690271</v>
      </c>
    </row>
    <row r="399" spans="2:14" x14ac:dyDescent="0.2">
      <c r="B399" s="382">
        <v>2</v>
      </c>
      <c r="C399" s="382">
        <v>747</v>
      </c>
      <c r="D399" s="379" t="s">
        <v>968</v>
      </c>
      <c r="E399" s="380">
        <v>122</v>
      </c>
      <c r="F399" s="380">
        <v>197</v>
      </c>
      <c r="G399" s="380">
        <v>540</v>
      </c>
      <c r="H399" s="137">
        <f t="shared" si="43"/>
        <v>3.3604060913705585</v>
      </c>
      <c r="I399" s="381">
        <f t="shared" si="44"/>
        <v>0.22592592592592592</v>
      </c>
      <c r="J399" s="137">
        <f t="shared" si="45"/>
        <v>-9.8596899886619849E-2</v>
      </c>
      <c r="K399" s="137">
        <f t="shared" si="46"/>
        <v>-0.1005889733650773</v>
      </c>
      <c r="L399" s="137">
        <f t="shared" si="47"/>
        <v>-0.16406327031777532</v>
      </c>
      <c r="M399" s="137">
        <f t="shared" si="48"/>
        <v>-0.36324914356947247</v>
      </c>
      <c r="N399" s="383">
        <f t="shared" si="42"/>
        <v>-196.15453752751512</v>
      </c>
    </row>
    <row r="400" spans="2:14" x14ac:dyDescent="0.2">
      <c r="B400" s="382">
        <v>2</v>
      </c>
      <c r="C400" s="382">
        <v>748</v>
      </c>
      <c r="D400" s="379" t="s">
        <v>969</v>
      </c>
      <c r="E400" s="380">
        <v>199</v>
      </c>
      <c r="F400" s="380">
        <v>407</v>
      </c>
      <c r="G400" s="380">
        <v>683</v>
      </c>
      <c r="H400" s="137">
        <f t="shared" si="43"/>
        <v>2.1670761670761669</v>
      </c>
      <c r="I400" s="381">
        <f t="shared" si="44"/>
        <v>0.29136163982430452</v>
      </c>
      <c r="J400" s="137">
        <f t="shared" si="45"/>
        <v>-9.475056309354718E-2</v>
      </c>
      <c r="K400" s="137">
        <f t="shared" si="46"/>
        <v>-0.13143744263915746</v>
      </c>
      <c r="L400" s="137">
        <f t="shared" si="47"/>
        <v>-0.10918231243001711</v>
      </c>
      <c r="M400" s="137">
        <f t="shared" si="48"/>
        <v>-0.33537031816272178</v>
      </c>
      <c r="N400" s="383">
        <f t="shared" si="42"/>
        <v>-229.05792730513897</v>
      </c>
    </row>
    <row r="401" spans="2:14" x14ac:dyDescent="0.2">
      <c r="B401" s="382">
        <v>2</v>
      </c>
      <c r="C401" s="382">
        <v>749</v>
      </c>
      <c r="D401" s="379" t="s">
        <v>970</v>
      </c>
      <c r="E401" s="380">
        <v>1846</v>
      </c>
      <c r="F401" s="380">
        <v>273</v>
      </c>
      <c r="G401" s="380">
        <v>3510</v>
      </c>
      <c r="H401" s="137">
        <f t="shared" si="43"/>
        <v>19.61904761904762</v>
      </c>
      <c r="I401" s="381">
        <f t="shared" si="44"/>
        <v>0.52592592592592591</v>
      </c>
      <c r="J401" s="137">
        <f t="shared" si="45"/>
        <v>-1.8711443415110836E-2</v>
      </c>
      <c r="K401" s="137">
        <f t="shared" si="46"/>
        <v>0.31970904597889871</v>
      </c>
      <c r="L401" s="137">
        <f t="shared" si="47"/>
        <v>8.7546842653505694E-2</v>
      </c>
      <c r="M401" s="137">
        <f t="shared" si="48"/>
        <v>0.38854444521729359</v>
      </c>
      <c r="N401" s="383">
        <f t="shared" si="42"/>
        <v>1363.7910027127004</v>
      </c>
    </row>
    <row r="402" spans="2:14" x14ac:dyDescent="0.2">
      <c r="B402" s="382">
        <v>2</v>
      </c>
      <c r="C402" s="382">
        <v>750</v>
      </c>
      <c r="D402" s="379" t="s">
        <v>971</v>
      </c>
      <c r="E402" s="380">
        <v>644</v>
      </c>
      <c r="F402" s="380">
        <v>353</v>
      </c>
      <c r="G402" s="380">
        <v>1401</v>
      </c>
      <c r="H402" s="137">
        <f t="shared" si="43"/>
        <v>5.7932011331444757</v>
      </c>
      <c r="I402" s="381">
        <f t="shared" si="44"/>
        <v>0.45967166309778729</v>
      </c>
      <c r="J402" s="137">
        <f t="shared" si="45"/>
        <v>-7.5438186747909641E-2</v>
      </c>
      <c r="K402" s="137">
        <f t="shared" si="46"/>
        <v>-3.7699405636628144E-2</v>
      </c>
      <c r="L402" s="137">
        <f t="shared" si="47"/>
        <v>3.197936747011601E-2</v>
      </c>
      <c r="M402" s="137">
        <f t="shared" si="48"/>
        <v>-8.1158224914421775E-2</v>
      </c>
      <c r="N402" s="383">
        <f t="shared" si="42"/>
        <v>-113.70267310510491</v>
      </c>
    </row>
    <row r="403" spans="2:14" x14ac:dyDescent="0.2">
      <c r="B403" s="382">
        <v>2</v>
      </c>
      <c r="C403" s="382">
        <v>751</v>
      </c>
      <c r="D403" s="379" t="s">
        <v>972</v>
      </c>
      <c r="E403" s="380">
        <v>1136</v>
      </c>
      <c r="F403" s="380">
        <v>413</v>
      </c>
      <c r="G403" s="380">
        <v>3059</v>
      </c>
      <c r="H403" s="137">
        <f t="shared" si="43"/>
        <v>10.157384987893462</v>
      </c>
      <c r="I403" s="381">
        <f t="shared" si="44"/>
        <v>0.37136319058515854</v>
      </c>
      <c r="J403" s="137">
        <f t="shared" si="45"/>
        <v>-3.0842197916339981E-2</v>
      </c>
      <c r="K403" s="137">
        <f t="shared" si="46"/>
        <v>7.5118004543767478E-2</v>
      </c>
      <c r="L403" s="137">
        <f t="shared" si="47"/>
        <v>-4.2084981680629928E-2</v>
      </c>
      <c r="M403" s="137">
        <f t="shared" si="48"/>
        <v>2.1908249467975718E-3</v>
      </c>
      <c r="N403" s="383">
        <f t="shared" si="42"/>
        <v>6.7017335122537727</v>
      </c>
    </row>
    <row r="404" spans="2:14" x14ac:dyDescent="0.2">
      <c r="B404" s="382">
        <v>2</v>
      </c>
      <c r="C404" s="382">
        <v>754</v>
      </c>
      <c r="D404" s="379" t="s">
        <v>973</v>
      </c>
      <c r="E404" s="380">
        <v>302</v>
      </c>
      <c r="F404" s="380">
        <v>637</v>
      </c>
      <c r="G404" s="380">
        <v>1039</v>
      </c>
      <c r="H404" s="137">
        <f t="shared" si="43"/>
        <v>2.1051805337519625</v>
      </c>
      <c r="I404" s="381">
        <f t="shared" si="44"/>
        <v>0.29066410009624638</v>
      </c>
      <c r="J404" s="137">
        <f t="shared" si="45"/>
        <v>-8.517506730100266E-2</v>
      </c>
      <c r="K404" s="137">
        <f t="shared" si="46"/>
        <v>-0.13303749096102493</v>
      </c>
      <c r="L404" s="137">
        <f t="shared" si="47"/>
        <v>-0.10976733926261265</v>
      </c>
      <c r="M404" s="137">
        <f t="shared" si="48"/>
        <v>-0.32797989752464024</v>
      </c>
      <c r="N404" s="383">
        <f t="shared" si="42"/>
        <v>-340.77111352810118</v>
      </c>
    </row>
    <row r="405" spans="2:14" x14ac:dyDescent="0.2">
      <c r="B405" s="382">
        <v>2</v>
      </c>
      <c r="C405" s="382">
        <v>755</v>
      </c>
      <c r="D405" s="379" t="s">
        <v>974</v>
      </c>
      <c r="E405" s="380">
        <v>871</v>
      </c>
      <c r="F405" s="380">
        <v>268</v>
      </c>
      <c r="G405" s="380">
        <v>2532</v>
      </c>
      <c r="H405" s="137">
        <f t="shared" si="43"/>
        <v>12.697761194029852</v>
      </c>
      <c r="I405" s="381">
        <f t="shared" si="44"/>
        <v>0.34399684044233808</v>
      </c>
      <c r="J405" s="137">
        <f t="shared" si="45"/>
        <v>-4.5017159384516829E-2</v>
      </c>
      <c r="K405" s="137">
        <f t="shared" si="46"/>
        <v>0.14078862567223746</v>
      </c>
      <c r="L405" s="137">
        <f t="shared" si="47"/>
        <v>-6.5037149850785556E-2</v>
      </c>
      <c r="M405" s="137">
        <f t="shared" si="48"/>
        <v>3.0734316436935069E-2</v>
      </c>
      <c r="N405" s="383">
        <f t="shared" si="42"/>
        <v>77.819289218319597</v>
      </c>
    </row>
    <row r="406" spans="2:14" x14ac:dyDescent="0.2">
      <c r="B406" s="382">
        <v>2</v>
      </c>
      <c r="C406" s="382">
        <v>756</v>
      </c>
      <c r="D406" s="379" t="s">
        <v>975</v>
      </c>
      <c r="E406" s="380">
        <v>343</v>
      </c>
      <c r="F406" s="380">
        <v>1200</v>
      </c>
      <c r="G406" s="380">
        <v>1184</v>
      </c>
      <c r="H406" s="137">
        <f t="shared" si="43"/>
        <v>1.2725</v>
      </c>
      <c r="I406" s="381">
        <f t="shared" si="44"/>
        <v>0.28969594594594594</v>
      </c>
      <c r="J406" s="137">
        <f t="shared" si="45"/>
        <v>-8.1274935587747177E-2</v>
      </c>
      <c r="K406" s="137">
        <f t="shared" si="46"/>
        <v>-0.15456290429192804</v>
      </c>
      <c r="L406" s="137">
        <f t="shared" si="47"/>
        <v>-0.11057933051304834</v>
      </c>
      <c r="M406" s="137">
        <f t="shared" si="48"/>
        <v>-0.34641717039272357</v>
      </c>
      <c r="N406" s="383">
        <f t="shared" si="42"/>
        <v>-410.1579297449847</v>
      </c>
    </row>
    <row r="407" spans="2:14" x14ac:dyDescent="0.2">
      <c r="B407" s="382">
        <v>2</v>
      </c>
      <c r="C407" s="382">
        <v>761</v>
      </c>
      <c r="D407" s="379" t="s">
        <v>976</v>
      </c>
      <c r="E407" s="380">
        <v>326</v>
      </c>
      <c r="F407" s="380">
        <v>2950</v>
      </c>
      <c r="G407" s="380">
        <v>859</v>
      </c>
      <c r="H407" s="137">
        <f t="shared" si="43"/>
        <v>0.40169491525423728</v>
      </c>
      <c r="I407" s="381">
        <f t="shared" si="44"/>
        <v>0.37951105937136204</v>
      </c>
      <c r="J407" s="137">
        <f t="shared" si="45"/>
        <v>-9.0016610117457749E-2</v>
      </c>
      <c r="K407" s="137">
        <f t="shared" si="46"/>
        <v>-0.17707386572313186</v>
      </c>
      <c r="L407" s="137">
        <f t="shared" si="47"/>
        <v>-3.5251361061390471E-2</v>
      </c>
      <c r="M407" s="137">
        <f t="shared" si="48"/>
        <v>-0.30234183690198008</v>
      </c>
      <c r="N407" s="383">
        <f t="shared" si="42"/>
        <v>-259.71163789880086</v>
      </c>
    </row>
    <row r="408" spans="2:14" x14ac:dyDescent="0.2">
      <c r="B408" s="382">
        <v>2</v>
      </c>
      <c r="C408" s="382">
        <v>762</v>
      </c>
      <c r="D408" s="379" t="s">
        <v>977</v>
      </c>
      <c r="E408" s="380">
        <v>1460</v>
      </c>
      <c r="F408" s="380">
        <v>10526</v>
      </c>
      <c r="G408" s="380">
        <v>2279</v>
      </c>
      <c r="H408" s="137">
        <f t="shared" si="43"/>
        <v>0.35521565646969411</v>
      </c>
      <c r="I408" s="381">
        <f t="shared" si="44"/>
        <v>0.64063185607722684</v>
      </c>
      <c r="J408" s="137">
        <f t="shared" si="45"/>
        <v>-5.1822216787645377E-2</v>
      </c>
      <c r="K408" s="137">
        <f t="shared" si="46"/>
        <v>-0.17827538925598452</v>
      </c>
      <c r="L408" s="137">
        <f t="shared" si="47"/>
        <v>0.18375074946632133</v>
      </c>
      <c r="M408" s="137">
        <f t="shared" si="48"/>
        <v>-4.6346856577308554E-2</v>
      </c>
      <c r="N408" s="383">
        <f t="shared" si="42"/>
        <v>-105.6244861396862</v>
      </c>
    </row>
    <row r="409" spans="2:14" x14ac:dyDescent="0.2">
      <c r="B409" s="382">
        <v>2</v>
      </c>
      <c r="C409" s="382">
        <v>763</v>
      </c>
      <c r="D409" s="379" t="s">
        <v>978</v>
      </c>
      <c r="E409" s="380">
        <v>680</v>
      </c>
      <c r="F409" s="380">
        <v>3388</v>
      </c>
      <c r="G409" s="380">
        <v>1743</v>
      </c>
      <c r="H409" s="137">
        <f t="shared" si="43"/>
        <v>0.71517119244391969</v>
      </c>
      <c r="I409" s="381">
        <f t="shared" si="44"/>
        <v>0.39013195639701664</v>
      </c>
      <c r="J409" s="137">
        <f t="shared" si="45"/>
        <v>-6.6239255396644978E-2</v>
      </c>
      <c r="K409" s="137">
        <f t="shared" si="46"/>
        <v>-0.16897026997130576</v>
      </c>
      <c r="L409" s="137">
        <f t="shared" si="47"/>
        <v>-2.6343610726452815E-2</v>
      </c>
      <c r="M409" s="137">
        <f t="shared" si="48"/>
        <v>-0.26155313609440356</v>
      </c>
      <c r="N409" s="383">
        <f t="shared" si="42"/>
        <v>-455.88711621254538</v>
      </c>
    </row>
    <row r="410" spans="2:14" x14ac:dyDescent="0.2">
      <c r="B410" s="382">
        <v>2</v>
      </c>
      <c r="C410" s="382">
        <v>766</v>
      </c>
      <c r="D410" s="379" t="s">
        <v>979</v>
      </c>
      <c r="E410" s="380">
        <v>326</v>
      </c>
      <c r="F410" s="380">
        <v>4091</v>
      </c>
      <c r="G410" s="380">
        <v>838</v>
      </c>
      <c r="H410" s="137">
        <f t="shared" si="43"/>
        <v>0.28452701051087753</v>
      </c>
      <c r="I410" s="381">
        <f t="shared" si="44"/>
        <v>0.38902147971360385</v>
      </c>
      <c r="J410" s="137">
        <f t="shared" si="45"/>
        <v>-9.0581456779377512E-2</v>
      </c>
      <c r="K410" s="137">
        <f t="shared" si="46"/>
        <v>-0.18010274351777955</v>
      </c>
      <c r="L410" s="137">
        <f t="shared" si="47"/>
        <v>-2.7274967939004371E-2</v>
      </c>
      <c r="M410" s="137">
        <f t="shared" si="48"/>
        <v>-0.29795916823616142</v>
      </c>
      <c r="N410" s="383">
        <f t="shared" si="42"/>
        <v>-249.68978298190328</v>
      </c>
    </row>
    <row r="411" spans="2:14" x14ac:dyDescent="0.2">
      <c r="B411" s="382">
        <v>2</v>
      </c>
      <c r="C411" s="382">
        <v>767</v>
      </c>
      <c r="D411" s="379" t="s">
        <v>980</v>
      </c>
      <c r="E411" s="380">
        <v>320</v>
      </c>
      <c r="F411" s="380">
        <v>1332</v>
      </c>
      <c r="G411" s="380">
        <v>1371</v>
      </c>
      <c r="H411" s="137">
        <f t="shared" si="43"/>
        <v>1.2695195195195195</v>
      </c>
      <c r="I411" s="381">
        <f t="shared" si="44"/>
        <v>0.23340627279358134</v>
      </c>
      <c r="J411" s="137">
        <f t="shared" si="45"/>
        <v>-7.6245110550652168E-2</v>
      </c>
      <c r="K411" s="137">
        <f t="shared" si="46"/>
        <v>-0.15463995193705304</v>
      </c>
      <c r="L411" s="137">
        <f t="shared" si="47"/>
        <v>-0.15778950058299149</v>
      </c>
      <c r="M411" s="137">
        <f t="shared" si="48"/>
        <v>-0.3886745630706967</v>
      </c>
      <c r="N411" s="383">
        <f t="shared" si="42"/>
        <v>-532.8728259699252</v>
      </c>
    </row>
    <row r="412" spans="2:14" x14ac:dyDescent="0.2">
      <c r="B412" s="382">
        <v>2</v>
      </c>
      <c r="C412" s="382">
        <v>768</v>
      </c>
      <c r="D412" s="379" t="s">
        <v>981</v>
      </c>
      <c r="E412" s="380">
        <v>5969</v>
      </c>
      <c r="F412" s="380">
        <v>1613</v>
      </c>
      <c r="G412" s="380">
        <v>13190</v>
      </c>
      <c r="H412" s="137">
        <f t="shared" si="43"/>
        <v>11.877867327960322</v>
      </c>
      <c r="I412" s="381">
        <f t="shared" si="44"/>
        <v>0.45253980288097045</v>
      </c>
      <c r="J412" s="137">
        <f t="shared" si="45"/>
        <v>0.24165597026980737</v>
      </c>
      <c r="K412" s="137">
        <f t="shared" si="46"/>
        <v>0.11959375724521133</v>
      </c>
      <c r="L412" s="137">
        <f t="shared" si="47"/>
        <v>2.5997873620620452E-2</v>
      </c>
      <c r="M412" s="137">
        <f t="shared" si="48"/>
        <v>0.38724760113563916</v>
      </c>
      <c r="N412" s="383">
        <f t="shared" si="42"/>
        <v>5107.7958589790805</v>
      </c>
    </row>
    <row r="413" spans="2:14" x14ac:dyDescent="0.2">
      <c r="B413" s="382">
        <v>2</v>
      </c>
      <c r="C413" s="382">
        <v>769</v>
      </c>
      <c r="D413" s="379" t="s">
        <v>982</v>
      </c>
      <c r="E413" s="380">
        <v>1397</v>
      </c>
      <c r="F413" s="380">
        <v>1897</v>
      </c>
      <c r="G413" s="380">
        <v>2670</v>
      </c>
      <c r="H413" s="137">
        <f t="shared" si="43"/>
        <v>2.1439114391143912</v>
      </c>
      <c r="I413" s="381">
        <f t="shared" si="44"/>
        <v>0.52322097378277155</v>
      </c>
      <c r="J413" s="137">
        <f t="shared" si="45"/>
        <v>-4.130530989190126E-2</v>
      </c>
      <c r="K413" s="137">
        <f t="shared" si="46"/>
        <v>-0.1320362681476972</v>
      </c>
      <c r="L413" s="137">
        <f t="shared" si="47"/>
        <v>8.5278198272435754E-2</v>
      </c>
      <c r="M413" s="137">
        <f t="shared" si="48"/>
        <v>-8.8063379767162706E-2</v>
      </c>
      <c r="N413" s="383">
        <f t="shared" si="42"/>
        <v>-235.12922397832443</v>
      </c>
    </row>
    <row r="414" spans="2:14" x14ac:dyDescent="0.2">
      <c r="B414" s="382">
        <v>2</v>
      </c>
      <c r="C414" s="382">
        <v>770</v>
      </c>
      <c r="D414" s="379" t="s">
        <v>983</v>
      </c>
      <c r="E414" s="380">
        <v>185</v>
      </c>
      <c r="F414" s="380">
        <v>1268</v>
      </c>
      <c r="G414" s="380">
        <v>1017</v>
      </c>
      <c r="H414" s="137">
        <f t="shared" si="43"/>
        <v>0.94794952681388012</v>
      </c>
      <c r="I414" s="381">
        <f t="shared" si="44"/>
        <v>0.18190757128810225</v>
      </c>
      <c r="J414" s="137">
        <f t="shared" si="45"/>
        <v>-8.5766811423013845E-2</v>
      </c>
      <c r="K414" s="137">
        <f t="shared" si="46"/>
        <v>-0.16295277627631671</v>
      </c>
      <c r="L414" s="137">
        <f t="shared" si="47"/>
        <v>-0.20098148092855106</v>
      </c>
      <c r="M414" s="137">
        <f t="shared" si="48"/>
        <v>-0.44970106862788162</v>
      </c>
      <c r="N414" s="383">
        <f t="shared" si="42"/>
        <v>-457.34598679455559</v>
      </c>
    </row>
    <row r="415" spans="2:14" x14ac:dyDescent="0.2">
      <c r="B415" s="382">
        <v>2</v>
      </c>
      <c r="C415" s="382">
        <v>782</v>
      </c>
      <c r="D415" s="379" t="s">
        <v>984</v>
      </c>
      <c r="E415" s="380">
        <v>149</v>
      </c>
      <c r="F415" s="380">
        <v>2728</v>
      </c>
      <c r="G415" s="380">
        <v>247</v>
      </c>
      <c r="H415" s="137">
        <f t="shared" si="43"/>
        <v>0.14516129032258066</v>
      </c>
      <c r="I415" s="381">
        <f t="shared" si="44"/>
        <v>0.60323886639676116</v>
      </c>
      <c r="J415" s="137">
        <f t="shared" si="45"/>
        <v>-0.10647785569340505</v>
      </c>
      <c r="K415" s="137">
        <f t="shared" si="46"/>
        <v>-0.18370545141067918</v>
      </c>
      <c r="L415" s="137">
        <f t="shared" si="47"/>
        <v>0.15238923494020162</v>
      </c>
      <c r="M415" s="137">
        <f t="shared" si="48"/>
        <v>-0.13779407216388262</v>
      </c>
      <c r="N415" s="383">
        <f t="shared" si="42"/>
        <v>-34.035135824479006</v>
      </c>
    </row>
    <row r="416" spans="2:14" x14ac:dyDescent="0.2">
      <c r="B416" s="382">
        <v>2</v>
      </c>
      <c r="C416" s="382">
        <v>783</v>
      </c>
      <c r="D416" s="379" t="s">
        <v>985</v>
      </c>
      <c r="E416" s="380">
        <v>930</v>
      </c>
      <c r="F416" s="380">
        <v>3674</v>
      </c>
      <c r="G416" s="380">
        <v>1111</v>
      </c>
      <c r="H416" s="137">
        <f t="shared" si="43"/>
        <v>0.55552531301034291</v>
      </c>
      <c r="I416" s="381">
        <f t="shared" si="44"/>
        <v>0.83708370837083712</v>
      </c>
      <c r="J416" s="137">
        <f t="shared" si="45"/>
        <v>-8.3238450174420622E-2</v>
      </c>
      <c r="K416" s="137">
        <f t="shared" si="46"/>
        <v>-0.17309723511831004</v>
      </c>
      <c r="L416" s="137">
        <f t="shared" si="47"/>
        <v>0.34851499196303032</v>
      </c>
      <c r="M416" s="137">
        <f t="shared" si="48"/>
        <v>9.2179306670299666E-2</v>
      </c>
      <c r="N416" s="383">
        <f t="shared" si="42"/>
        <v>102.41120971070293</v>
      </c>
    </row>
    <row r="417" spans="2:14" x14ac:dyDescent="0.2">
      <c r="B417" s="382">
        <v>2</v>
      </c>
      <c r="C417" s="382">
        <v>784</v>
      </c>
      <c r="D417" s="379" t="s">
        <v>986</v>
      </c>
      <c r="E417" s="380">
        <v>599</v>
      </c>
      <c r="F417" s="380">
        <v>7429</v>
      </c>
      <c r="G417" s="380">
        <v>1075</v>
      </c>
      <c r="H417" s="137">
        <f t="shared" si="43"/>
        <v>0.22533315385650829</v>
      </c>
      <c r="I417" s="381">
        <f t="shared" si="44"/>
        <v>0.55720930232558141</v>
      </c>
      <c r="J417" s="137">
        <f t="shared" si="45"/>
        <v>-8.4206758737711648E-2</v>
      </c>
      <c r="K417" s="137">
        <f t="shared" si="46"/>
        <v>-0.18163294889605858</v>
      </c>
      <c r="L417" s="137">
        <f t="shared" si="47"/>
        <v>0.1137842222203071</v>
      </c>
      <c r="M417" s="137">
        <f t="shared" si="48"/>
        <v>-0.15205548541346314</v>
      </c>
      <c r="N417" s="383">
        <f t="shared" si="42"/>
        <v>-163.45964681947288</v>
      </c>
    </row>
    <row r="418" spans="2:14" x14ac:dyDescent="0.2">
      <c r="B418" s="382">
        <v>2</v>
      </c>
      <c r="C418" s="382">
        <v>785</v>
      </c>
      <c r="D418" s="379" t="s">
        <v>987</v>
      </c>
      <c r="E418" s="380">
        <v>2761</v>
      </c>
      <c r="F418" s="380">
        <v>3413</v>
      </c>
      <c r="G418" s="380">
        <v>4798</v>
      </c>
      <c r="H418" s="137">
        <f t="shared" si="43"/>
        <v>2.2147670670963961</v>
      </c>
      <c r="I418" s="381">
        <f t="shared" si="44"/>
        <v>0.57544810337640684</v>
      </c>
      <c r="J418" s="137">
        <f t="shared" si="45"/>
        <v>1.593248518263448E-2</v>
      </c>
      <c r="K418" s="137">
        <f t="shared" si="46"/>
        <v>-0.13020459727596323</v>
      </c>
      <c r="L418" s="137">
        <f t="shared" si="47"/>
        <v>0.12908111152983681</v>
      </c>
      <c r="M418" s="137">
        <f t="shared" si="48"/>
        <v>1.4808999436508069E-2</v>
      </c>
      <c r="N418" s="383">
        <f t="shared" si="42"/>
        <v>71.053579296365712</v>
      </c>
    </row>
    <row r="419" spans="2:14" x14ac:dyDescent="0.2">
      <c r="B419" s="382">
        <v>2</v>
      </c>
      <c r="C419" s="382">
        <v>786</v>
      </c>
      <c r="D419" s="379" t="s">
        <v>988</v>
      </c>
      <c r="E419" s="380">
        <v>630</v>
      </c>
      <c r="F419" s="380">
        <v>2161</v>
      </c>
      <c r="G419" s="380">
        <v>569</v>
      </c>
      <c r="H419" s="137">
        <f t="shared" si="43"/>
        <v>0.55483572420175842</v>
      </c>
      <c r="I419" s="381">
        <f t="shared" si="44"/>
        <v>1.1072056239015817</v>
      </c>
      <c r="J419" s="137">
        <f t="shared" si="45"/>
        <v>-9.7816873543968744E-2</v>
      </c>
      <c r="K419" s="137">
        <f t="shared" si="46"/>
        <v>-0.17311506150373815</v>
      </c>
      <c r="L419" s="137">
        <f t="shared" si="47"/>
        <v>0.5750663442387286</v>
      </c>
      <c r="M419" s="137">
        <f t="shared" si="48"/>
        <v>0.30413440919102169</v>
      </c>
      <c r="N419" s="383">
        <f t="shared" si="42"/>
        <v>173.05247882969135</v>
      </c>
    </row>
    <row r="420" spans="2:14" x14ac:dyDescent="0.2">
      <c r="B420" s="382">
        <v>2</v>
      </c>
      <c r="C420" s="382">
        <v>791</v>
      </c>
      <c r="D420" s="379" t="s">
        <v>989</v>
      </c>
      <c r="E420" s="380">
        <v>450</v>
      </c>
      <c r="F420" s="380">
        <v>7101</v>
      </c>
      <c r="G420" s="380">
        <v>1267</v>
      </c>
      <c r="H420" s="137">
        <f t="shared" si="43"/>
        <v>0.24179693000985777</v>
      </c>
      <c r="I420" s="381">
        <f t="shared" si="44"/>
        <v>0.35516969218626676</v>
      </c>
      <c r="J420" s="137">
        <f t="shared" si="45"/>
        <v>-7.9042446400159561E-2</v>
      </c>
      <c r="K420" s="137">
        <f t="shared" si="46"/>
        <v>-0.18120734799352342</v>
      </c>
      <c r="L420" s="137">
        <f t="shared" si="47"/>
        <v>-5.5666474885781324E-2</v>
      </c>
      <c r="M420" s="137">
        <f t="shared" si="48"/>
        <v>-0.31591626927946431</v>
      </c>
      <c r="N420" s="383">
        <f t="shared" si="42"/>
        <v>-400.2659131770813</v>
      </c>
    </row>
    <row r="421" spans="2:14" x14ac:dyDescent="0.2">
      <c r="B421" s="382">
        <v>2</v>
      </c>
      <c r="C421" s="382">
        <v>792</v>
      </c>
      <c r="D421" s="379" t="s">
        <v>990</v>
      </c>
      <c r="E421" s="380">
        <v>1756</v>
      </c>
      <c r="F421" s="380">
        <v>7600</v>
      </c>
      <c r="G421" s="380">
        <v>2301</v>
      </c>
      <c r="H421" s="137">
        <f t="shared" si="43"/>
        <v>0.53381578947368424</v>
      </c>
      <c r="I421" s="381">
        <f t="shared" si="44"/>
        <v>0.76314645806171233</v>
      </c>
      <c r="J421" s="137">
        <f t="shared" si="45"/>
        <v>-5.12304726656342E-2</v>
      </c>
      <c r="K421" s="137">
        <f t="shared" si="46"/>
        <v>-0.17365844250625984</v>
      </c>
      <c r="L421" s="137">
        <f t="shared" si="47"/>
        <v>0.28650379228614775</v>
      </c>
      <c r="M421" s="137">
        <f t="shared" si="48"/>
        <v>6.161487711425373E-2</v>
      </c>
      <c r="N421" s="383">
        <f t="shared" si="42"/>
        <v>141.77583223989782</v>
      </c>
    </row>
    <row r="422" spans="2:14" x14ac:dyDescent="0.2">
      <c r="B422" s="382">
        <v>2</v>
      </c>
      <c r="C422" s="382">
        <v>793</v>
      </c>
      <c r="D422" s="379" t="s">
        <v>991</v>
      </c>
      <c r="E422" s="380">
        <v>613</v>
      </c>
      <c r="F422" s="380">
        <v>5170</v>
      </c>
      <c r="G422" s="380">
        <v>1315</v>
      </c>
      <c r="H422" s="137">
        <f t="shared" si="43"/>
        <v>0.37292069632495162</v>
      </c>
      <c r="I422" s="381">
        <f t="shared" si="44"/>
        <v>0.4661596958174905</v>
      </c>
      <c r="J422" s="137">
        <f t="shared" si="45"/>
        <v>-7.7751368315771535E-2</v>
      </c>
      <c r="K422" s="137">
        <f t="shared" si="46"/>
        <v>-0.17781770076024497</v>
      </c>
      <c r="L422" s="137">
        <f t="shared" si="47"/>
        <v>3.742088295533566E-2</v>
      </c>
      <c r="M422" s="137">
        <f t="shared" si="48"/>
        <v>-0.21814818612068085</v>
      </c>
      <c r="N422" s="383">
        <f t="shared" si="42"/>
        <v>-286.86486474869531</v>
      </c>
    </row>
    <row r="423" spans="2:14" x14ac:dyDescent="0.2">
      <c r="B423" s="382">
        <v>2</v>
      </c>
      <c r="C423" s="382">
        <v>794</v>
      </c>
      <c r="D423" s="379" t="s">
        <v>992</v>
      </c>
      <c r="E423" s="380">
        <v>1875</v>
      </c>
      <c r="F423" s="380">
        <v>6720</v>
      </c>
      <c r="G423" s="380">
        <v>3073</v>
      </c>
      <c r="H423" s="137">
        <f t="shared" si="43"/>
        <v>0.73630952380952386</v>
      </c>
      <c r="I423" s="381">
        <f t="shared" si="44"/>
        <v>0.61015294500488126</v>
      </c>
      <c r="J423" s="137">
        <f t="shared" si="45"/>
        <v>-3.0465633475060143E-2</v>
      </c>
      <c r="K423" s="137">
        <f t="shared" si="46"/>
        <v>-0.16842382832732977</v>
      </c>
      <c r="L423" s="137">
        <f t="shared" si="47"/>
        <v>0.15818807527247303</v>
      </c>
      <c r="M423" s="137">
        <f t="shared" si="48"/>
        <v>-4.0701386529916894E-2</v>
      </c>
      <c r="N423" s="383">
        <f t="shared" si="42"/>
        <v>-125.07536080643462</v>
      </c>
    </row>
    <row r="424" spans="2:14" x14ac:dyDescent="0.2">
      <c r="B424" s="382">
        <v>2</v>
      </c>
      <c r="C424" s="382">
        <v>841</v>
      </c>
      <c r="D424" s="379" t="s">
        <v>993</v>
      </c>
      <c r="E424" s="380">
        <v>405</v>
      </c>
      <c r="F424" s="380">
        <v>4703</v>
      </c>
      <c r="G424" s="380">
        <v>1020</v>
      </c>
      <c r="H424" s="137">
        <f t="shared" si="43"/>
        <v>0.30299808632787584</v>
      </c>
      <c r="I424" s="381">
        <f t="shared" si="44"/>
        <v>0.39705882352941174</v>
      </c>
      <c r="J424" s="137">
        <f t="shared" si="45"/>
        <v>-8.5686119042739581E-2</v>
      </c>
      <c r="K424" s="137">
        <f t="shared" si="46"/>
        <v>-0.17962525242064073</v>
      </c>
      <c r="L424" s="137">
        <f t="shared" si="47"/>
        <v>-2.0534044654056199E-2</v>
      </c>
      <c r="M424" s="137">
        <f t="shared" si="48"/>
        <v>-0.28584541611743652</v>
      </c>
      <c r="N424" s="383">
        <f t="shared" si="42"/>
        <v>-291.56232443978524</v>
      </c>
    </row>
    <row r="425" spans="2:14" x14ac:dyDescent="0.2">
      <c r="B425" s="382">
        <v>2</v>
      </c>
      <c r="C425" s="382">
        <v>842</v>
      </c>
      <c r="D425" s="379" t="s">
        <v>994</v>
      </c>
      <c r="E425" s="380">
        <v>488</v>
      </c>
      <c r="F425" s="380">
        <v>3766</v>
      </c>
      <c r="G425" s="380">
        <v>850</v>
      </c>
      <c r="H425" s="137">
        <f t="shared" si="43"/>
        <v>0.35528412108337759</v>
      </c>
      <c r="I425" s="381">
        <f t="shared" si="44"/>
        <v>0.57411764705882351</v>
      </c>
      <c r="J425" s="137">
        <f t="shared" si="45"/>
        <v>-9.0258687258280512E-2</v>
      </c>
      <c r="K425" s="137">
        <f t="shared" si="46"/>
        <v>-0.17827361939461711</v>
      </c>
      <c r="L425" s="137">
        <f t="shared" si="47"/>
        <v>0.12796525731526848</v>
      </c>
      <c r="M425" s="137">
        <f t="shared" si="48"/>
        <v>-0.14056704933762915</v>
      </c>
      <c r="N425" s="383">
        <f t="shared" si="42"/>
        <v>-119.48199193698477</v>
      </c>
    </row>
    <row r="426" spans="2:14" x14ac:dyDescent="0.2">
      <c r="B426" s="382">
        <v>2</v>
      </c>
      <c r="C426" s="382">
        <v>843</v>
      </c>
      <c r="D426" s="379" t="s">
        <v>995</v>
      </c>
      <c r="E426" s="380">
        <v>6931</v>
      </c>
      <c r="F426" s="380">
        <v>10956</v>
      </c>
      <c r="G426" s="380">
        <v>6962</v>
      </c>
      <c r="H426" s="137">
        <f t="shared" si="43"/>
        <v>1.2680722891566265</v>
      </c>
      <c r="I426" s="381">
        <f t="shared" si="44"/>
        <v>0.99554725653547826</v>
      </c>
      <c r="J426" s="137">
        <f t="shared" si="45"/>
        <v>7.4138588820461246E-2</v>
      </c>
      <c r="K426" s="137">
        <f t="shared" si="46"/>
        <v>-0.15467736392218245</v>
      </c>
      <c r="L426" s="137">
        <f t="shared" si="47"/>
        <v>0.48141842948148156</v>
      </c>
      <c r="M426" s="137">
        <f t="shared" si="48"/>
        <v>0.40087965437976036</v>
      </c>
      <c r="N426" s="383">
        <f t="shared" si="42"/>
        <v>2790.9241537918915</v>
      </c>
    </row>
    <row r="427" spans="2:14" x14ac:dyDescent="0.2">
      <c r="B427" s="382">
        <v>2</v>
      </c>
      <c r="C427" s="382">
        <v>852</v>
      </c>
      <c r="D427" s="379" t="s">
        <v>996</v>
      </c>
      <c r="E427" s="380">
        <v>557</v>
      </c>
      <c r="F427" s="380">
        <v>5229</v>
      </c>
      <c r="G427" s="380">
        <v>1472</v>
      </c>
      <c r="H427" s="137">
        <f t="shared" si="43"/>
        <v>0.38802830369095431</v>
      </c>
      <c r="I427" s="381">
        <f t="shared" si="44"/>
        <v>0.37839673913043476</v>
      </c>
      <c r="J427" s="137">
        <f t="shared" si="45"/>
        <v>-7.3528467081419038E-2</v>
      </c>
      <c r="K427" s="137">
        <f t="shared" si="46"/>
        <v>-0.17742715783314073</v>
      </c>
      <c r="L427" s="137">
        <f t="shared" si="47"/>
        <v>-3.6185941867076798E-2</v>
      </c>
      <c r="M427" s="137">
        <f t="shared" si="48"/>
        <v>-0.28714156678163655</v>
      </c>
      <c r="N427" s="383">
        <f t="shared" si="42"/>
        <v>-422.67238630256901</v>
      </c>
    </row>
    <row r="428" spans="2:14" x14ac:dyDescent="0.2">
      <c r="B428" s="382">
        <v>2</v>
      </c>
      <c r="C428" s="382">
        <v>853</v>
      </c>
      <c r="D428" s="379" t="s">
        <v>997</v>
      </c>
      <c r="E428" s="380">
        <v>459</v>
      </c>
      <c r="F428" s="380">
        <v>5430</v>
      </c>
      <c r="G428" s="380">
        <v>1727</v>
      </c>
      <c r="H428" s="137">
        <f t="shared" si="43"/>
        <v>0.40257826887661141</v>
      </c>
      <c r="I428" s="381">
        <f t="shared" si="44"/>
        <v>0.26577880718008107</v>
      </c>
      <c r="J428" s="137">
        <f t="shared" si="45"/>
        <v>-6.6669614758107662E-2</v>
      </c>
      <c r="K428" s="137">
        <f t="shared" si="46"/>
        <v>-0.17705103037263639</v>
      </c>
      <c r="L428" s="137">
        <f t="shared" si="47"/>
        <v>-0.13063864380247855</v>
      </c>
      <c r="M428" s="137">
        <f t="shared" si="48"/>
        <v>-0.37435928893322257</v>
      </c>
      <c r="N428" s="383">
        <f t="shared" si="42"/>
        <v>-646.51849198767536</v>
      </c>
    </row>
    <row r="429" spans="2:14" x14ac:dyDescent="0.2">
      <c r="B429" s="382">
        <v>2</v>
      </c>
      <c r="C429" s="382">
        <v>855</v>
      </c>
      <c r="D429" s="379" t="s">
        <v>998</v>
      </c>
      <c r="E429" s="380">
        <v>3247</v>
      </c>
      <c r="F429" s="380">
        <v>4398</v>
      </c>
      <c r="G429" s="380">
        <v>6775</v>
      </c>
      <c r="H429" s="137">
        <f t="shared" si="43"/>
        <v>2.2787630741246021</v>
      </c>
      <c r="I429" s="381">
        <f t="shared" si="44"/>
        <v>0.47926199261992619</v>
      </c>
      <c r="J429" s="137">
        <f t="shared" si="45"/>
        <v>6.9108763783366223E-2</v>
      </c>
      <c r="K429" s="137">
        <f t="shared" si="46"/>
        <v>-0.12855025272607629</v>
      </c>
      <c r="L429" s="137">
        <f t="shared" si="47"/>
        <v>4.8409784217482654E-2</v>
      </c>
      <c r="M429" s="137">
        <f t="shared" si="48"/>
        <v>-1.1031704725227409E-2</v>
      </c>
      <c r="N429" s="383">
        <f t="shared" si="42"/>
        <v>-74.739799513415704</v>
      </c>
    </row>
    <row r="430" spans="2:14" x14ac:dyDescent="0.2">
      <c r="B430" s="382">
        <v>2</v>
      </c>
      <c r="C430" s="382">
        <v>861</v>
      </c>
      <c r="D430" s="379" t="s">
        <v>999</v>
      </c>
      <c r="E430" s="380">
        <v>5371</v>
      </c>
      <c r="F430" s="380">
        <v>2272</v>
      </c>
      <c r="G430" s="380">
        <v>11678</v>
      </c>
      <c r="H430" s="137">
        <f t="shared" si="43"/>
        <v>7.503961267605634</v>
      </c>
      <c r="I430" s="381">
        <f t="shared" si="44"/>
        <v>0.45992464463092997</v>
      </c>
      <c r="J430" s="137">
        <f t="shared" si="45"/>
        <v>0.20098701061158464</v>
      </c>
      <c r="K430" s="137">
        <f t="shared" si="46"/>
        <v>6.5250207930127799E-3</v>
      </c>
      <c r="L430" s="137">
        <f t="shared" si="47"/>
        <v>3.219154317722827E-2</v>
      </c>
      <c r="M430" s="137">
        <f t="shared" si="48"/>
        <v>0.2397035745818257</v>
      </c>
      <c r="N430" s="383">
        <f t="shared" si="42"/>
        <v>2799.2583439665605</v>
      </c>
    </row>
    <row r="431" spans="2:14" x14ac:dyDescent="0.2">
      <c r="B431" s="382">
        <v>2</v>
      </c>
      <c r="C431" s="382">
        <v>863</v>
      </c>
      <c r="D431" s="379" t="s">
        <v>1000</v>
      </c>
      <c r="E431" s="380">
        <v>307</v>
      </c>
      <c r="F431" s="380">
        <v>747</v>
      </c>
      <c r="G431" s="380">
        <v>1094</v>
      </c>
      <c r="H431" s="137">
        <f t="shared" si="43"/>
        <v>1.8755020080321285</v>
      </c>
      <c r="I431" s="381">
        <f t="shared" si="44"/>
        <v>0.2806215722120658</v>
      </c>
      <c r="J431" s="137">
        <f t="shared" si="45"/>
        <v>-8.3695706995974728E-2</v>
      </c>
      <c r="K431" s="137">
        <f t="shared" si="46"/>
        <v>-0.1389748522886341</v>
      </c>
      <c r="L431" s="137">
        <f t="shared" si="47"/>
        <v>-0.11819001118079905</v>
      </c>
      <c r="M431" s="137">
        <f t="shared" si="48"/>
        <v>-0.34086057046540785</v>
      </c>
      <c r="N431" s="383">
        <f t="shared" si="42"/>
        <v>-372.90146408915621</v>
      </c>
    </row>
    <row r="432" spans="2:14" x14ac:dyDescent="0.2">
      <c r="B432" s="382">
        <v>2</v>
      </c>
      <c r="C432" s="382">
        <v>866</v>
      </c>
      <c r="D432" s="379" t="s">
        <v>1001</v>
      </c>
      <c r="E432" s="380">
        <v>330</v>
      </c>
      <c r="F432" s="380">
        <v>754</v>
      </c>
      <c r="G432" s="380">
        <v>1296</v>
      </c>
      <c r="H432" s="137">
        <f t="shared" si="43"/>
        <v>2.1564986737400531</v>
      </c>
      <c r="I432" s="381">
        <f t="shared" si="44"/>
        <v>0.25462962962962965</v>
      </c>
      <c r="J432" s="137">
        <f t="shared" si="45"/>
        <v>-7.8262420057508456E-2</v>
      </c>
      <c r="K432" s="137">
        <f t="shared" si="46"/>
        <v>-0.13171087873719953</v>
      </c>
      <c r="L432" s="137">
        <f t="shared" si="47"/>
        <v>-0.13998946321249839</v>
      </c>
      <c r="M432" s="137">
        <f t="shared" si="48"/>
        <v>-0.34996276200720638</v>
      </c>
      <c r="N432" s="383">
        <f t="shared" si="42"/>
        <v>-453.5517395613395</v>
      </c>
    </row>
    <row r="433" spans="2:14" x14ac:dyDescent="0.2">
      <c r="B433" s="382">
        <v>2</v>
      </c>
      <c r="C433" s="382">
        <v>867</v>
      </c>
      <c r="D433" s="379" t="s">
        <v>1002</v>
      </c>
      <c r="E433" s="380">
        <v>150</v>
      </c>
      <c r="F433" s="380">
        <v>449</v>
      </c>
      <c r="G433" s="380">
        <v>898</v>
      </c>
      <c r="H433" s="137">
        <f t="shared" si="43"/>
        <v>2.3340757238307348</v>
      </c>
      <c r="I433" s="381">
        <f t="shared" si="44"/>
        <v>0.16703786191536749</v>
      </c>
      <c r="J433" s="137">
        <f t="shared" si="45"/>
        <v>-8.8967609173892487E-2</v>
      </c>
      <c r="K433" s="137">
        <f t="shared" si="46"/>
        <v>-0.12712037944443835</v>
      </c>
      <c r="L433" s="137">
        <f t="shared" si="47"/>
        <v>-0.2134527117789641</v>
      </c>
      <c r="M433" s="137">
        <f t="shared" si="48"/>
        <v>-0.42954070039729497</v>
      </c>
      <c r="N433" s="383">
        <f t="shared" si="42"/>
        <v>-385.72754895677087</v>
      </c>
    </row>
    <row r="434" spans="2:14" x14ac:dyDescent="0.2">
      <c r="B434" s="382">
        <v>2</v>
      </c>
      <c r="C434" s="382">
        <v>868</v>
      </c>
      <c r="D434" s="379" t="s">
        <v>1003</v>
      </c>
      <c r="E434" s="380">
        <v>86</v>
      </c>
      <c r="F434" s="380">
        <v>122</v>
      </c>
      <c r="G434" s="380">
        <v>304</v>
      </c>
      <c r="H434" s="137">
        <f t="shared" si="43"/>
        <v>3.1967213114754101</v>
      </c>
      <c r="I434" s="381">
        <f t="shared" si="44"/>
        <v>0.28289473684210525</v>
      </c>
      <c r="J434" s="137">
        <f t="shared" si="45"/>
        <v>-0.10494470046819428</v>
      </c>
      <c r="K434" s="137">
        <f t="shared" si="46"/>
        <v>-0.10482034710374874</v>
      </c>
      <c r="L434" s="137">
        <f t="shared" si="47"/>
        <v>-0.11628350714957721</v>
      </c>
      <c r="M434" s="137">
        <f t="shared" si="48"/>
        <v>-0.32604855472152022</v>
      </c>
      <c r="N434" s="383">
        <f t="shared" si="42"/>
        <v>-99.118760635342142</v>
      </c>
    </row>
    <row r="435" spans="2:14" x14ac:dyDescent="0.2">
      <c r="B435" s="382">
        <v>2</v>
      </c>
      <c r="C435" s="382">
        <v>869</v>
      </c>
      <c r="D435" s="379" t="s">
        <v>1004</v>
      </c>
      <c r="E435" s="380">
        <v>171</v>
      </c>
      <c r="F435" s="380">
        <v>203</v>
      </c>
      <c r="G435" s="380">
        <v>1121</v>
      </c>
      <c r="H435" s="137">
        <f t="shared" si="43"/>
        <v>6.3645320197044333</v>
      </c>
      <c r="I435" s="381">
        <f t="shared" si="44"/>
        <v>0.15254237288135594</v>
      </c>
      <c r="J435" s="137">
        <f t="shared" si="45"/>
        <v>-8.2969475573506465E-2</v>
      </c>
      <c r="K435" s="137">
        <f t="shared" si="46"/>
        <v>-2.2930075763500899E-2</v>
      </c>
      <c r="L435" s="137">
        <f t="shared" si="47"/>
        <v>-0.22561008389036946</v>
      </c>
      <c r="M435" s="137">
        <f t="shared" si="48"/>
        <v>-0.33150963522737681</v>
      </c>
      <c r="N435" s="383">
        <f t="shared" si="42"/>
        <v>-371.62230108988939</v>
      </c>
    </row>
    <row r="436" spans="2:14" x14ac:dyDescent="0.2">
      <c r="B436" s="382">
        <v>2</v>
      </c>
      <c r="C436" s="382">
        <v>870</v>
      </c>
      <c r="D436" s="379" t="s">
        <v>1005</v>
      </c>
      <c r="E436" s="380">
        <v>1084</v>
      </c>
      <c r="F436" s="380">
        <v>435</v>
      </c>
      <c r="G436" s="380">
        <v>4541</v>
      </c>
      <c r="H436" s="137">
        <f t="shared" si="43"/>
        <v>12.931034482758621</v>
      </c>
      <c r="I436" s="381">
        <f t="shared" si="44"/>
        <v>0.23871393966086765</v>
      </c>
      <c r="J436" s="137">
        <f t="shared" si="45"/>
        <v>9.0198379391402666E-3</v>
      </c>
      <c r="K436" s="137">
        <f t="shared" si="46"/>
        <v>0.14681891430684796</v>
      </c>
      <c r="L436" s="137">
        <f t="shared" si="47"/>
        <v>-0.15333795838268535</v>
      </c>
      <c r="M436" s="137">
        <f t="shared" si="48"/>
        <v>2.5007938633028748E-3</v>
      </c>
      <c r="N436" s="383">
        <f t="shared" si="42"/>
        <v>11.356104933258354</v>
      </c>
    </row>
    <row r="437" spans="2:14" x14ac:dyDescent="0.2">
      <c r="B437" s="382">
        <v>2</v>
      </c>
      <c r="C437" s="382">
        <v>872</v>
      </c>
      <c r="D437" s="379" t="s">
        <v>1006</v>
      </c>
      <c r="E437" s="380">
        <v>573</v>
      </c>
      <c r="F437" s="380">
        <v>1445</v>
      </c>
      <c r="G437" s="380">
        <v>1855</v>
      </c>
      <c r="H437" s="137">
        <f t="shared" si="43"/>
        <v>1.6802768166089965</v>
      </c>
      <c r="I437" s="381">
        <f t="shared" si="44"/>
        <v>0.30889487870619947</v>
      </c>
      <c r="J437" s="137">
        <f t="shared" si="45"/>
        <v>-6.3226739866406256E-2</v>
      </c>
      <c r="K437" s="137">
        <f t="shared" si="46"/>
        <v>-0.14402156920784984</v>
      </c>
      <c r="L437" s="137">
        <f t="shared" si="47"/>
        <v>-9.4477178377263618E-2</v>
      </c>
      <c r="M437" s="137">
        <f t="shared" si="48"/>
        <v>-0.30172548745151972</v>
      </c>
      <c r="N437" s="383">
        <f t="shared" si="42"/>
        <v>-559.70077922256905</v>
      </c>
    </row>
    <row r="438" spans="2:14" x14ac:dyDescent="0.2">
      <c r="B438" s="382">
        <v>2</v>
      </c>
      <c r="C438" s="382">
        <v>877</v>
      </c>
      <c r="D438" s="379" t="s">
        <v>1007</v>
      </c>
      <c r="E438" s="380">
        <v>164</v>
      </c>
      <c r="F438" s="380">
        <v>719</v>
      </c>
      <c r="G438" s="380">
        <v>512</v>
      </c>
      <c r="H438" s="137">
        <f t="shared" si="43"/>
        <v>0.9401947148817803</v>
      </c>
      <c r="I438" s="381">
        <f t="shared" si="44"/>
        <v>0.3203125</v>
      </c>
      <c r="J438" s="137">
        <f t="shared" si="45"/>
        <v>-9.9350028769179519E-2</v>
      </c>
      <c r="K438" s="137">
        <f t="shared" si="46"/>
        <v>-0.16315324395314557</v>
      </c>
      <c r="L438" s="137">
        <f t="shared" si="47"/>
        <v>-8.4901215098608762E-2</v>
      </c>
      <c r="M438" s="137">
        <f t="shared" si="48"/>
        <v>-0.34740448782093386</v>
      </c>
      <c r="N438" s="383">
        <f t="shared" si="42"/>
        <v>-177.87109776431814</v>
      </c>
    </row>
    <row r="439" spans="2:14" x14ac:dyDescent="0.2">
      <c r="B439" s="382">
        <v>2</v>
      </c>
      <c r="C439" s="382">
        <v>879</v>
      </c>
      <c r="D439" s="379" t="s">
        <v>1008</v>
      </c>
      <c r="E439" s="380">
        <v>1887</v>
      </c>
      <c r="F439" s="380">
        <v>3436</v>
      </c>
      <c r="G439" s="380">
        <v>3117</v>
      </c>
      <c r="H439" s="137">
        <f t="shared" si="43"/>
        <v>1.4563445867287543</v>
      </c>
      <c r="I439" s="381">
        <f t="shared" si="44"/>
        <v>0.60538979788257941</v>
      </c>
      <c r="J439" s="137">
        <f t="shared" si="45"/>
        <v>-2.9282145231037785E-2</v>
      </c>
      <c r="K439" s="137">
        <f t="shared" si="46"/>
        <v>-0.14981038449882778</v>
      </c>
      <c r="L439" s="137">
        <f t="shared" si="47"/>
        <v>0.15419322198733568</v>
      </c>
      <c r="M439" s="137">
        <f t="shared" si="48"/>
        <v>-2.489930774252988E-2</v>
      </c>
      <c r="N439" s="383">
        <f t="shared" si="42"/>
        <v>-77.611142233465642</v>
      </c>
    </row>
    <row r="440" spans="2:14" x14ac:dyDescent="0.2">
      <c r="B440" s="382">
        <v>2</v>
      </c>
      <c r="C440" s="382">
        <v>880</v>
      </c>
      <c r="D440" s="379" t="s">
        <v>1009</v>
      </c>
      <c r="E440" s="380">
        <v>587</v>
      </c>
      <c r="F440" s="380">
        <v>3515</v>
      </c>
      <c r="G440" s="380">
        <v>1789</v>
      </c>
      <c r="H440" s="137">
        <f t="shared" si="43"/>
        <v>0.67596017069701275</v>
      </c>
      <c r="I440" s="381">
        <f t="shared" si="44"/>
        <v>0.32811626607043043</v>
      </c>
      <c r="J440" s="137">
        <f t="shared" si="45"/>
        <v>-6.5001972232439781E-2</v>
      </c>
      <c r="K440" s="137">
        <f t="shared" si="46"/>
        <v>-0.16998390415154305</v>
      </c>
      <c r="L440" s="137">
        <f t="shared" si="47"/>
        <v>-7.8356193556667272E-2</v>
      </c>
      <c r="M440" s="137">
        <f t="shared" si="48"/>
        <v>-0.31334206994065011</v>
      </c>
      <c r="N440" s="383">
        <f t="shared" si="42"/>
        <v>-560.5689631238231</v>
      </c>
    </row>
    <row r="441" spans="2:14" x14ac:dyDescent="0.2">
      <c r="B441" s="382">
        <v>2</v>
      </c>
      <c r="C441" s="382">
        <v>883</v>
      </c>
      <c r="D441" s="379" t="s">
        <v>1010</v>
      </c>
      <c r="E441" s="380">
        <v>815</v>
      </c>
      <c r="F441" s="380">
        <v>390</v>
      </c>
      <c r="G441" s="380">
        <v>2177</v>
      </c>
      <c r="H441" s="137">
        <f t="shared" si="43"/>
        <v>7.6717948717948721</v>
      </c>
      <c r="I441" s="381">
        <f t="shared" si="44"/>
        <v>0.37436839687643547</v>
      </c>
      <c r="J441" s="137">
        <f t="shared" si="45"/>
        <v>-5.4565757716969927E-2</v>
      </c>
      <c r="K441" s="137">
        <f t="shared" si="46"/>
        <v>1.0863644736471847E-2</v>
      </c>
      <c r="L441" s="137">
        <f t="shared" si="47"/>
        <v>-3.9564514032462618E-2</v>
      </c>
      <c r="M441" s="137">
        <f t="shared" si="48"/>
        <v>-8.3266627012960698E-2</v>
      </c>
      <c r="N441" s="383">
        <f t="shared" si="42"/>
        <v>-181.27144700721544</v>
      </c>
    </row>
    <row r="442" spans="2:14" x14ac:dyDescent="0.2">
      <c r="B442" s="382">
        <v>2</v>
      </c>
      <c r="C442" s="382">
        <v>884</v>
      </c>
      <c r="D442" s="379" t="s">
        <v>1011</v>
      </c>
      <c r="E442" s="380">
        <v>499</v>
      </c>
      <c r="F442" s="380">
        <v>482</v>
      </c>
      <c r="G442" s="380">
        <v>2610</v>
      </c>
      <c r="H442" s="137">
        <f t="shared" si="43"/>
        <v>6.4502074688796682</v>
      </c>
      <c r="I442" s="381">
        <f t="shared" si="44"/>
        <v>0.19118773946360154</v>
      </c>
      <c r="J442" s="137">
        <f t="shared" si="45"/>
        <v>-4.2919157497386291E-2</v>
      </c>
      <c r="K442" s="137">
        <f t="shared" si="46"/>
        <v>-2.0715301452039619E-2</v>
      </c>
      <c r="L442" s="137">
        <f t="shared" si="47"/>
        <v>-0.19319820038511817</v>
      </c>
      <c r="M442" s="137">
        <f t="shared" si="48"/>
        <v>-0.25683265933454408</v>
      </c>
      <c r="N442" s="383">
        <f t="shared" si="42"/>
        <v>-670.33324086316009</v>
      </c>
    </row>
    <row r="443" spans="2:14" x14ac:dyDescent="0.2">
      <c r="B443" s="382">
        <v>2</v>
      </c>
      <c r="C443" s="382">
        <v>885</v>
      </c>
      <c r="D443" s="379" t="s">
        <v>1012</v>
      </c>
      <c r="E443" s="380">
        <v>351</v>
      </c>
      <c r="F443" s="380">
        <v>370</v>
      </c>
      <c r="G443" s="380">
        <v>2179</v>
      </c>
      <c r="H443" s="137">
        <f t="shared" si="43"/>
        <v>6.8378378378378377</v>
      </c>
      <c r="I443" s="381">
        <f t="shared" si="44"/>
        <v>0.16108306562643415</v>
      </c>
      <c r="J443" s="137">
        <f t="shared" si="45"/>
        <v>-5.4511962796787092E-2</v>
      </c>
      <c r="K443" s="137">
        <f t="shared" si="46"/>
        <v>-1.0694767077543793E-2</v>
      </c>
      <c r="L443" s="137">
        <f t="shared" si="47"/>
        <v>-0.21844700166889569</v>
      </c>
      <c r="M443" s="137">
        <f t="shared" si="48"/>
        <v>-0.28365373154322659</v>
      </c>
      <c r="N443" s="383">
        <f t="shared" si="42"/>
        <v>-618.0814810326907</v>
      </c>
    </row>
    <row r="444" spans="2:14" x14ac:dyDescent="0.2">
      <c r="B444" s="382">
        <v>2</v>
      </c>
      <c r="C444" s="382">
        <v>886</v>
      </c>
      <c r="D444" s="379" t="s">
        <v>1013</v>
      </c>
      <c r="E444" s="380">
        <v>1046</v>
      </c>
      <c r="F444" s="380">
        <v>1424</v>
      </c>
      <c r="G444" s="380">
        <v>3198</v>
      </c>
      <c r="H444" s="137">
        <f t="shared" si="43"/>
        <v>2.9803370786516852</v>
      </c>
      <c r="I444" s="381">
        <f t="shared" si="44"/>
        <v>0.32707942464040024</v>
      </c>
      <c r="J444" s="137">
        <f t="shared" si="45"/>
        <v>-2.7103450963632994E-2</v>
      </c>
      <c r="K444" s="137">
        <f t="shared" si="46"/>
        <v>-0.11041404103680338</v>
      </c>
      <c r="L444" s="137">
        <f t="shared" si="47"/>
        <v>-7.9225792854477936E-2</v>
      </c>
      <c r="M444" s="137">
        <f t="shared" si="48"/>
        <v>-0.21674328485491434</v>
      </c>
      <c r="N444" s="383">
        <f t="shared" si="42"/>
        <v>-693.14502496601608</v>
      </c>
    </row>
    <row r="445" spans="2:14" x14ac:dyDescent="0.2">
      <c r="B445" s="382">
        <v>2</v>
      </c>
      <c r="C445" s="382">
        <v>888</v>
      </c>
      <c r="D445" s="379" t="s">
        <v>1014</v>
      </c>
      <c r="E445" s="380">
        <v>628</v>
      </c>
      <c r="F445" s="380">
        <v>1329</v>
      </c>
      <c r="G445" s="380">
        <v>1195</v>
      </c>
      <c r="H445" s="137">
        <f t="shared" si="43"/>
        <v>1.3717080511662905</v>
      </c>
      <c r="I445" s="381">
        <f t="shared" si="44"/>
        <v>0.52552301255230127</v>
      </c>
      <c r="J445" s="137">
        <f t="shared" si="45"/>
        <v>-8.0979063526741585E-2</v>
      </c>
      <c r="K445" s="137">
        <f t="shared" si="46"/>
        <v>-0.15199830211792797</v>
      </c>
      <c r="L445" s="137">
        <f t="shared" si="47"/>
        <v>8.7208919055321243E-2</v>
      </c>
      <c r="M445" s="137">
        <f t="shared" si="48"/>
        <v>-0.14576844658934832</v>
      </c>
      <c r="N445" s="383">
        <f t="shared" si="42"/>
        <v>-174.19329367427125</v>
      </c>
    </row>
    <row r="446" spans="2:14" x14ac:dyDescent="0.2">
      <c r="B446" s="382">
        <v>2</v>
      </c>
      <c r="C446" s="382">
        <v>889</v>
      </c>
      <c r="D446" s="379" t="s">
        <v>1015</v>
      </c>
      <c r="E446" s="380">
        <v>341</v>
      </c>
      <c r="F446" s="380">
        <v>590</v>
      </c>
      <c r="G446" s="380">
        <v>2057</v>
      </c>
      <c r="H446" s="137">
        <f t="shared" si="43"/>
        <v>4.0644067796610166</v>
      </c>
      <c r="I446" s="381">
        <f t="shared" si="44"/>
        <v>0.16577540106951871</v>
      </c>
      <c r="J446" s="137">
        <f t="shared" si="45"/>
        <v>-5.7793452927939984E-2</v>
      </c>
      <c r="K446" s="137">
        <f t="shared" si="46"/>
        <v>-8.2390030089184177E-2</v>
      </c>
      <c r="L446" s="137">
        <f t="shared" si="47"/>
        <v>-0.2145115381657835</v>
      </c>
      <c r="M446" s="137">
        <f t="shared" si="48"/>
        <v>-0.35469502118290763</v>
      </c>
      <c r="N446" s="383">
        <f t="shared" si="42"/>
        <v>-729.607658573241</v>
      </c>
    </row>
    <row r="447" spans="2:14" x14ac:dyDescent="0.2">
      <c r="B447" s="382">
        <v>2</v>
      </c>
      <c r="C447" s="382">
        <v>901</v>
      </c>
      <c r="D447" s="379" t="s">
        <v>1016</v>
      </c>
      <c r="E447" s="380">
        <v>1305</v>
      </c>
      <c r="F447" s="380">
        <v>5927</v>
      </c>
      <c r="G447" s="380">
        <v>2434</v>
      </c>
      <c r="H447" s="137">
        <f t="shared" si="43"/>
        <v>0.63084190990382993</v>
      </c>
      <c r="I447" s="381">
        <f t="shared" si="44"/>
        <v>0.53615447822514384</v>
      </c>
      <c r="J447" s="137">
        <f t="shared" si="45"/>
        <v>-4.7653110473475715E-2</v>
      </c>
      <c r="K447" s="137">
        <f t="shared" si="46"/>
        <v>-0.17115024487043637</v>
      </c>
      <c r="L447" s="137">
        <f t="shared" si="47"/>
        <v>9.6125533318635284E-2</v>
      </c>
      <c r="M447" s="137">
        <f t="shared" si="48"/>
        <v>-0.12267782202527681</v>
      </c>
      <c r="N447" s="383">
        <f t="shared" si="42"/>
        <v>-298.59781880952374</v>
      </c>
    </row>
    <row r="448" spans="2:14" x14ac:dyDescent="0.2">
      <c r="B448" s="382">
        <v>2</v>
      </c>
      <c r="C448" s="382">
        <v>902</v>
      </c>
      <c r="D448" s="379" t="s">
        <v>1017</v>
      </c>
      <c r="E448" s="380">
        <v>6186</v>
      </c>
      <c r="F448" s="380">
        <v>4815</v>
      </c>
      <c r="G448" s="380">
        <v>9488</v>
      </c>
      <c r="H448" s="137">
        <f t="shared" si="43"/>
        <v>3.2552440290758047</v>
      </c>
      <c r="I448" s="381">
        <f t="shared" si="44"/>
        <v>0.65198145025295107</v>
      </c>
      <c r="J448" s="137">
        <f t="shared" si="45"/>
        <v>0.14208157301138102</v>
      </c>
      <c r="K448" s="137">
        <f t="shared" si="46"/>
        <v>-0.10330749117096977</v>
      </c>
      <c r="L448" s="137">
        <f t="shared" si="47"/>
        <v>0.19326965837542856</v>
      </c>
      <c r="M448" s="137">
        <f t="shared" si="48"/>
        <v>0.23204374021583982</v>
      </c>
      <c r="N448" s="383">
        <f t="shared" si="42"/>
        <v>2201.6310071678881</v>
      </c>
    </row>
    <row r="449" spans="2:14" x14ac:dyDescent="0.2">
      <c r="B449" s="382">
        <v>2</v>
      </c>
      <c r="C449" s="382">
        <v>903</v>
      </c>
      <c r="D449" s="379" t="s">
        <v>1018</v>
      </c>
      <c r="E449" s="380">
        <v>1326</v>
      </c>
      <c r="F449" s="380">
        <v>2101</v>
      </c>
      <c r="G449" s="380">
        <v>2712</v>
      </c>
      <c r="H449" s="137">
        <f t="shared" si="43"/>
        <v>1.9219419324131366</v>
      </c>
      <c r="I449" s="381">
        <f t="shared" si="44"/>
        <v>0.48893805309734512</v>
      </c>
      <c r="J449" s="137">
        <f t="shared" si="45"/>
        <v>-4.0175616568061741E-2</v>
      </c>
      <c r="K449" s="137">
        <f t="shared" si="46"/>
        <v>-0.13777434557947302</v>
      </c>
      <c r="L449" s="137">
        <f t="shared" si="47"/>
        <v>5.6525099783617062E-2</v>
      </c>
      <c r="M449" s="137">
        <f t="shared" si="48"/>
        <v>-0.1214248623639177</v>
      </c>
      <c r="N449" s="383">
        <f t="shared" si="42"/>
        <v>-329.30422673094478</v>
      </c>
    </row>
    <row r="450" spans="2:14" x14ac:dyDescent="0.2">
      <c r="B450" s="382">
        <v>2</v>
      </c>
      <c r="C450" s="382">
        <v>904</v>
      </c>
      <c r="D450" s="379" t="s">
        <v>1019</v>
      </c>
      <c r="E450" s="380">
        <v>615</v>
      </c>
      <c r="F450" s="380">
        <v>3647</v>
      </c>
      <c r="G450" s="380">
        <v>1173</v>
      </c>
      <c r="H450" s="137">
        <f t="shared" si="43"/>
        <v>0.49026597203180694</v>
      </c>
      <c r="I450" s="381">
        <f t="shared" si="44"/>
        <v>0.52429667519181589</v>
      </c>
      <c r="J450" s="137">
        <f t="shared" si="45"/>
        <v>-8.1570807648752769E-2</v>
      </c>
      <c r="K450" s="137">
        <f t="shared" si="46"/>
        <v>-0.17478423779379684</v>
      </c>
      <c r="L450" s="137">
        <f t="shared" si="47"/>
        <v>8.6180389449279138E-2</v>
      </c>
      <c r="M450" s="137">
        <f t="shared" si="48"/>
        <v>-0.17017465599327047</v>
      </c>
      <c r="N450" s="383">
        <f t="shared" si="42"/>
        <v>-199.61487148010627</v>
      </c>
    </row>
    <row r="451" spans="2:14" x14ac:dyDescent="0.2">
      <c r="B451" s="382">
        <v>2</v>
      </c>
      <c r="C451" s="382">
        <v>905</v>
      </c>
      <c r="D451" s="379" t="s">
        <v>1020</v>
      </c>
      <c r="E451" s="380">
        <v>784</v>
      </c>
      <c r="F451" s="380">
        <v>1706</v>
      </c>
      <c r="G451" s="380">
        <v>2425</v>
      </c>
      <c r="H451" s="137">
        <f t="shared" si="43"/>
        <v>1.881008206330598</v>
      </c>
      <c r="I451" s="381">
        <f t="shared" si="44"/>
        <v>0.32329896907216493</v>
      </c>
      <c r="J451" s="137">
        <f t="shared" si="45"/>
        <v>-4.7895187614298465E-2</v>
      </c>
      <c r="K451" s="137">
        <f t="shared" si="46"/>
        <v>-0.13883251295265561</v>
      </c>
      <c r="L451" s="137">
        <f t="shared" si="47"/>
        <v>-8.2396462363166584E-2</v>
      </c>
      <c r="M451" s="137">
        <f t="shared" si="48"/>
        <v>-0.26912416293012065</v>
      </c>
      <c r="N451" s="383">
        <f t="shared" si="42"/>
        <v>-652.62609510554262</v>
      </c>
    </row>
    <row r="452" spans="2:14" x14ac:dyDescent="0.2">
      <c r="B452" s="382">
        <v>2</v>
      </c>
      <c r="C452" s="382">
        <v>906</v>
      </c>
      <c r="D452" s="379" t="s">
        <v>1021</v>
      </c>
      <c r="E452" s="380">
        <v>565</v>
      </c>
      <c r="F452" s="380">
        <v>3323</v>
      </c>
      <c r="G452" s="380">
        <v>919</v>
      </c>
      <c r="H452" s="137">
        <f t="shared" si="43"/>
        <v>0.44658441167619622</v>
      </c>
      <c r="I452" s="381">
        <f t="shared" si="44"/>
        <v>0.61479869423286182</v>
      </c>
      <c r="J452" s="137">
        <f t="shared" si="45"/>
        <v>-8.8402762511972724E-2</v>
      </c>
      <c r="K452" s="137">
        <f t="shared" si="46"/>
        <v>-0.17591343873399007</v>
      </c>
      <c r="L452" s="137">
        <f t="shared" si="47"/>
        <v>0.16208446689943443</v>
      </c>
      <c r="M452" s="137">
        <f t="shared" si="48"/>
        <v>-0.10223173434652835</v>
      </c>
      <c r="N452" s="383">
        <f t="shared" si="42"/>
        <v>-93.950963864459553</v>
      </c>
    </row>
    <row r="453" spans="2:14" x14ac:dyDescent="0.2">
      <c r="B453" s="382">
        <v>2</v>
      </c>
      <c r="C453" s="382">
        <v>907</v>
      </c>
      <c r="D453" s="379" t="s">
        <v>1022</v>
      </c>
      <c r="E453" s="380">
        <v>1020</v>
      </c>
      <c r="F453" s="380">
        <v>2193</v>
      </c>
      <c r="G453" s="380">
        <v>2664</v>
      </c>
      <c r="H453" s="137">
        <f t="shared" si="43"/>
        <v>1.679890560875513</v>
      </c>
      <c r="I453" s="381">
        <f t="shared" si="44"/>
        <v>0.38288288288288286</v>
      </c>
      <c r="J453" s="137">
        <f t="shared" si="45"/>
        <v>-4.1466694652449759E-2</v>
      </c>
      <c r="K453" s="137">
        <f t="shared" si="46"/>
        <v>-0.14403155420687122</v>
      </c>
      <c r="L453" s="137">
        <f t="shared" si="47"/>
        <v>-3.2423411412547225E-2</v>
      </c>
      <c r="M453" s="137">
        <f t="shared" si="48"/>
        <v>-0.21792166027186821</v>
      </c>
      <c r="N453" s="383">
        <f t="shared" si="42"/>
        <v>-580.5433029642569</v>
      </c>
    </row>
    <row r="454" spans="2:14" x14ac:dyDescent="0.2">
      <c r="B454" s="382">
        <v>2</v>
      </c>
      <c r="C454" s="382">
        <v>908</v>
      </c>
      <c r="D454" s="379" t="s">
        <v>1023</v>
      </c>
      <c r="E454" s="380">
        <v>636</v>
      </c>
      <c r="F454" s="380">
        <v>6145</v>
      </c>
      <c r="G454" s="380">
        <v>1272</v>
      </c>
      <c r="H454" s="137">
        <f t="shared" si="43"/>
        <v>0.31049633848657443</v>
      </c>
      <c r="I454" s="381">
        <f t="shared" si="44"/>
        <v>0.5</v>
      </c>
      <c r="J454" s="137">
        <f t="shared" si="45"/>
        <v>-7.8907959099702454E-2</v>
      </c>
      <c r="K454" s="137">
        <f t="shared" si="46"/>
        <v>-0.17943141700545689</v>
      </c>
      <c r="L454" s="137">
        <f t="shared" si="47"/>
        <v>6.5802758816481427E-2</v>
      </c>
      <c r="M454" s="137">
        <f t="shared" si="48"/>
        <v>-0.19253661728867791</v>
      </c>
      <c r="N454" s="383">
        <f t="shared" si="42"/>
        <v>-244.90657719119829</v>
      </c>
    </row>
    <row r="455" spans="2:14" x14ac:dyDescent="0.2">
      <c r="B455" s="382">
        <v>2</v>
      </c>
      <c r="C455" s="382">
        <v>909</v>
      </c>
      <c r="D455" s="379" t="s">
        <v>1024</v>
      </c>
      <c r="E455" s="380">
        <v>996</v>
      </c>
      <c r="F455" s="380">
        <v>1550</v>
      </c>
      <c r="G455" s="380">
        <v>1510</v>
      </c>
      <c r="H455" s="137">
        <f t="shared" si="43"/>
        <v>1.616774193548387</v>
      </c>
      <c r="I455" s="381">
        <f t="shared" si="44"/>
        <v>0.65960264900662247</v>
      </c>
      <c r="J455" s="137">
        <f t="shared" si="45"/>
        <v>-7.2506363597945184E-2</v>
      </c>
      <c r="K455" s="137">
        <f t="shared" si="46"/>
        <v>-0.14566315941390034</v>
      </c>
      <c r="L455" s="137">
        <f t="shared" si="47"/>
        <v>0.19966156064005472</v>
      </c>
      <c r="M455" s="137">
        <f t="shared" si="48"/>
        <v>-1.8507962371790809E-2</v>
      </c>
      <c r="N455" s="383">
        <f t="shared" si="42"/>
        <v>-27.947023181404123</v>
      </c>
    </row>
    <row r="456" spans="2:14" x14ac:dyDescent="0.2">
      <c r="B456" s="382">
        <v>2</v>
      </c>
      <c r="C456" s="382">
        <v>921</v>
      </c>
      <c r="D456" s="379" t="s">
        <v>1025</v>
      </c>
      <c r="E456" s="380">
        <v>121</v>
      </c>
      <c r="F456" s="380">
        <v>422</v>
      </c>
      <c r="G456" s="380">
        <v>833</v>
      </c>
      <c r="H456" s="137">
        <f t="shared" si="43"/>
        <v>2.2606635071090047</v>
      </c>
      <c r="I456" s="381">
        <f t="shared" si="44"/>
        <v>0.14525810324129651</v>
      </c>
      <c r="J456" s="137">
        <f t="shared" si="45"/>
        <v>-9.0715944079834604E-2</v>
      </c>
      <c r="K456" s="137">
        <f t="shared" si="46"/>
        <v>-0.12901814004339546</v>
      </c>
      <c r="L456" s="137">
        <f t="shared" si="47"/>
        <v>-0.23171940358053153</v>
      </c>
      <c r="M456" s="137">
        <f t="shared" si="48"/>
        <v>-0.45145348770376159</v>
      </c>
      <c r="N456" s="383">
        <f t="shared" si="42"/>
        <v>-376.06075525723338</v>
      </c>
    </row>
    <row r="457" spans="2:14" x14ac:dyDescent="0.2">
      <c r="B457" s="382">
        <v>2</v>
      </c>
      <c r="C457" s="382">
        <v>922</v>
      </c>
      <c r="D457" s="379" t="s">
        <v>1026</v>
      </c>
      <c r="E457" s="380">
        <v>338</v>
      </c>
      <c r="F457" s="380">
        <v>1434</v>
      </c>
      <c r="G457" s="380">
        <v>1303</v>
      </c>
      <c r="H457" s="137">
        <f t="shared" si="43"/>
        <v>1.1443514644351465</v>
      </c>
      <c r="I457" s="381">
        <f t="shared" si="44"/>
        <v>0.25940138142747504</v>
      </c>
      <c r="J457" s="137">
        <f t="shared" si="45"/>
        <v>-7.8074137836868535E-2</v>
      </c>
      <c r="K457" s="137">
        <f t="shared" si="46"/>
        <v>-0.15787563958952666</v>
      </c>
      <c r="L457" s="137">
        <f t="shared" si="47"/>
        <v>-0.13598739318274242</v>
      </c>
      <c r="M457" s="137">
        <f t="shared" si="48"/>
        <v>-0.37193717060913761</v>
      </c>
      <c r="N457" s="383">
        <f t="shared" si="42"/>
        <v>-484.63413330370634</v>
      </c>
    </row>
    <row r="458" spans="2:14" x14ac:dyDescent="0.2">
      <c r="B458" s="382">
        <v>2</v>
      </c>
      <c r="C458" s="382">
        <v>923</v>
      </c>
      <c r="D458" s="379" t="s">
        <v>1027</v>
      </c>
      <c r="E458" s="380">
        <v>483</v>
      </c>
      <c r="F458" s="380">
        <v>1512</v>
      </c>
      <c r="G458" s="380">
        <v>1538</v>
      </c>
      <c r="H458" s="137">
        <f t="shared" si="43"/>
        <v>1.3366402116402116</v>
      </c>
      <c r="I458" s="381">
        <f t="shared" si="44"/>
        <v>0.31404421326397919</v>
      </c>
      <c r="J458" s="137">
        <f t="shared" si="45"/>
        <v>-7.17532347153855E-2</v>
      </c>
      <c r="K458" s="137">
        <f t="shared" si="46"/>
        <v>-0.15290483194518281</v>
      </c>
      <c r="L458" s="137">
        <f t="shared" si="47"/>
        <v>-9.0158429544564031E-2</v>
      </c>
      <c r="M458" s="137">
        <f t="shared" si="48"/>
        <v>-0.31481649620513236</v>
      </c>
      <c r="N458" s="383">
        <f t="shared" si="42"/>
        <v>-484.18777116349355</v>
      </c>
    </row>
    <row r="459" spans="2:14" x14ac:dyDescent="0.2">
      <c r="B459" s="382">
        <v>2</v>
      </c>
      <c r="C459" s="382">
        <v>924</v>
      </c>
      <c r="D459" s="379" t="s">
        <v>1028</v>
      </c>
      <c r="E459" s="380">
        <v>186</v>
      </c>
      <c r="F459" s="380">
        <v>2028</v>
      </c>
      <c r="G459" s="380">
        <v>475</v>
      </c>
      <c r="H459" s="137">
        <f t="shared" si="43"/>
        <v>0.32593688362919132</v>
      </c>
      <c r="I459" s="381">
        <f t="shared" si="44"/>
        <v>0.39157894736842103</v>
      </c>
      <c r="J459" s="137">
        <f t="shared" si="45"/>
        <v>-0.10034523479256195</v>
      </c>
      <c r="K459" s="137">
        <f t="shared" si="46"/>
        <v>-0.17903226738831415</v>
      </c>
      <c r="L459" s="137">
        <f t="shared" si="47"/>
        <v>-2.5130018853841214E-2</v>
      </c>
      <c r="M459" s="137">
        <f t="shared" si="48"/>
        <v>-0.30450752103471729</v>
      </c>
      <c r="N459" s="383">
        <f t="shared" si="42"/>
        <v>-144.64107249149072</v>
      </c>
    </row>
    <row r="460" spans="2:14" x14ac:dyDescent="0.2">
      <c r="B460" s="382">
        <v>2</v>
      </c>
      <c r="C460" s="382">
        <v>925</v>
      </c>
      <c r="D460" s="379" t="s">
        <v>1029</v>
      </c>
      <c r="E460" s="380">
        <v>224</v>
      </c>
      <c r="F460" s="380">
        <v>658</v>
      </c>
      <c r="G460" s="380">
        <v>810</v>
      </c>
      <c r="H460" s="137">
        <f t="shared" si="43"/>
        <v>1.5714285714285714</v>
      </c>
      <c r="I460" s="381">
        <f t="shared" si="44"/>
        <v>0.27654320987654318</v>
      </c>
      <c r="J460" s="137">
        <f t="shared" si="45"/>
        <v>-9.1334585661937209E-2</v>
      </c>
      <c r="K460" s="137">
        <f t="shared" si="46"/>
        <v>-0.14683537759279527</v>
      </c>
      <c r="L460" s="137">
        <f t="shared" si="47"/>
        <v>-0.12161053520739458</v>
      </c>
      <c r="M460" s="137">
        <f t="shared" si="48"/>
        <v>-0.35978049846212706</v>
      </c>
      <c r="N460" s="383">
        <f t="shared" si="42"/>
        <v>-291.42220375432294</v>
      </c>
    </row>
    <row r="461" spans="2:14" x14ac:dyDescent="0.2">
      <c r="B461" s="382">
        <v>2</v>
      </c>
      <c r="C461" s="382">
        <v>927</v>
      </c>
      <c r="D461" s="379" t="s">
        <v>1030</v>
      </c>
      <c r="E461" s="380">
        <v>629</v>
      </c>
      <c r="F461" s="380">
        <v>549</v>
      </c>
      <c r="G461" s="380">
        <v>731</v>
      </c>
      <c r="H461" s="137">
        <f t="shared" si="43"/>
        <v>2.4772313296903459</v>
      </c>
      <c r="I461" s="381">
        <f t="shared" si="44"/>
        <v>0.86046511627906974</v>
      </c>
      <c r="J461" s="137">
        <f t="shared" si="45"/>
        <v>-9.3459485009159141E-2</v>
      </c>
      <c r="K461" s="137">
        <f t="shared" si="46"/>
        <v>-0.12341970017807051</v>
      </c>
      <c r="L461" s="137">
        <f t="shared" si="47"/>
        <v>0.36812498758042367</v>
      </c>
      <c r="M461" s="137">
        <f t="shared" si="48"/>
        <v>0.15124580239319402</v>
      </c>
      <c r="N461" s="383">
        <f t="shared" ref="N461:N524" si="49">M461*G461</f>
        <v>110.56068154942483</v>
      </c>
    </row>
    <row r="462" spans="2:14" x14ac:dyDescent="0.2">
      <c r="B462" s="382">
        <v>2</v>
      </c>
      <c r="C462" s="382">
        <v>928</v>
      </c>
      <c r="D462" s="379" t="s">
        <v>1031</v>
      </c>
      <c r="E462" s="380">
        <v>2400</v>
      </c>
      <c r="F462" s="380">
        <v>530</v>
      </c>
      <c r="G462" s="380">
        <v>7058</v>
      </c>
      <c r="H462" s="137">
        <f t="shared" ref="H462:H525" si="50">(G462+E462)/F462</f>
        <v>17.845283018867924</v>
      </c>
      <c r="I462" s="381">
        <f t="shared" ref="I462:I525" si="51">E462/G462</f>
        <v>0.34003967129498441</v>
      </c>
      <c r="J462" s="137">
        <f t="shared" ref="J462:J525" si="52">$J$6*(G462-G$10)/G$11</f>
        <v>7.6720744989237283E-2</v>
      </c>
      <c r="K462" s="137">
        <f t="shared" ref="K462:K525" si="53">$K$6*(H462-H$10)/H$11</f>
        <v>0.27385590708233681</v>
      </c>
      <c r="L462" s="137">
        <f t="shared" ref="L462:L525" si="54">$L$6*(I462-I$10)/I$11</f>
        <v>-6.8356029104825966E-2</v>
      </c>
      <c r="M462" s="137">
        <f t="shared" ref="M462:M525" si="55">SUM(J462:L462)</f>
        <v>0.2822206229667481</v>
      </c>
      <c r="N462" s="383">
        <f t="shared" si="49"/>
        <v>1991.9131568993082</v>
      </c>
    </row>
    <row r="463" spans="2:14" x14ac:dyDescent="0.2">
      <c r="B463" s="382">
        <v>2</v>
      </c>
      <c r="C463" s="382">
        <v>929</v>
      </c>
      <c r="D463" s="379" t="s">
        <v>1032</v>
      </c>
      <c r="E463" s="380">
        <v>976</v>
      </c>
      <c r="F463" s="380">
        <v>277</v>
      </c>
      <c r="G463" s="380">
        <v>4082</v>
      </c>
      <c r="H463" s="137">
        <f t="shared" si="50"/>
        <v>18.259927797833935</v>
      </c>
      <c r="I463" s="381">
        <f t="shared" si="51"/>
        <v>0.23909848113669771</v>
      </c>
      <c r="J463" s="137">
        <f t="shared" si="52"/>
        <v>-3.3260962428202142E-3</v>
      </c>
      <c r="K463" s="137">
        <f t="shared" si="53"/>
        <v>0.28457478411976134</v>
      </c>
      <c r="L463" s="137">
        <f t="shared" si="54"/>
        <v>-0.15301544330209954</v>
      </c>
      <c r="M463" s="137">
        <f t="shared" si="55"/>
        <v>0.12823324457484159</v>
      </c>
      <c r="N463" s="383">
        <f t="shared" si="49"/>
        <v>523.44810435450336</v>
      </c>
    </row>
    <row r="464" spans="2:14" x14ac:dyDescent="0.2">
      <c r="B464" s="382">
        <v>2</v>
      </c>
      <c r="C464" s="382">
        <v>931</v>
      </c>
      <c r="D464" s="379" t="s">
        <v>1033</v>
      </c>
      <c r="E464" s="380">
        <v>179</v>
      </c>
      <c r="F464" s="380">
        <v>647</v>
      </c>
      <c r="G464" s="380">
        <v>490</v>
      </c>
      <c r="H464" s="137">
        <f t="shared" si="50"/>
        <v>1.0340030911901081</v>
      </c>
      <c r="I464" s="381">
        <f t="shared" si="51"/>
        <v>0.36530612244897959</v>
      </c>
      <c r="J464" s="137">
        <f t="shared" si="52"/>
        <v>-9.9941772891190703E-2</v>
      </c>
      <c r="K464" s="137">
        <f t="shared" si="53"/>
        <v>-0.16072822740467521</v>
      </c>
      <c r="L464" s="137">
        <f t="shared" si="54"/>
        <v>-4.7165047007359039E-2</v>
      </c>
      <c r="M464" s="137">
        <f t="shared" si="55"/>
        <v>-0.30783504730322492</v>
      </c>
      <c r="N464" s="383">
        <f t="shared" si="49"/>
        <v>-150.83917317858021</v>
      </c>
    </row>
    <row r="465" spans="2:14" x14ac:dyDescent="0.2">
      <c r="B465" s="382">
        <v>2</v>
      </c>
      <c r="C465" s="382">
        <v>932</v>
      </c>
      <c r="D465" s="379" t="s">
        <v>1034</v>
      </c>
      <c r="E465" s="380">
        <v>105</v>
      </c>
      <c r="F465" s="380">
        <v>1866</v>
      </c>
      <c r="G465" s="380">
        <v>227</v>
      </c>
      <c r="H465" s="137">
        <f t="shared" si="50"/>
        <v>0.17792068595927116</v>
      </c>
      <c r="I465" s="381">
        <f t="shared" si="51"/>
        <v>0.46255506607929514</v>
      </c>
      <c r="J465" s="137">
        <f t="shared" si="52"/>
        <v>-0.10701580489523341</v>
      </c>
      <c r="K465" s="137">
        <f t="shared" si="53"/>
        <v>-0.18285859658104484</v>
      </c>
      <c r="L465" s="137">
        <f t="shared" si="54"/>
        <v>3.4397678636512413E-2</v>
      </c>
      <c r="M465" s="137">
        <f t="shared" si="55"/>
        <v>-0.25547672283976586</v>
      </c>
      <c r="N465" s="383">
        <f t="shared" si="49"/>
        <v>-57.993216084626852</v>
      </c>
    </row>
    <row r="466" spans="2:14" x14ac:dyDescent="0.2">
      <c r="B466" s="382">
        <v>2</v>
      </c>
      <c r="C466" s="382">
        <v>934</v>
      </c>
      <c r="D466" s="379" t="s">
        <v>1035</v>
      </c>
      <c r="E466" s="380">
        <v>826</v>
      </c>
      <c r="F466" s="380">
        <v>274</v>
      </c>
      <c r="G466" s="380">
        <v>2492</v>
      </c>
      <c r="H466" s="137">
        <f t="shared" si="50"/>
        <v>12.10948905109489</v>
      </c>
      <c r="I466" s="381">
        <f t="shared" si="51"/>
        <v>0.33146067415730335</v>
      </c>
      <c r="J466" s="137">
        <f t="shared" si="52"/>
        <v>-4.6093057788173512E-2</v>
      </c>
      <c r="K466" s="137">
        <f t="shared" si="53"/>
        <v>0.12558135167644219</v>
      </c>
      <c r="L466" s="137">
        <f t="shared" si="54"/>
        <v>-7.5551237234800075E-2</v>
      </c>
      <c r="M466" s="137">
        <f t="shared" si="55"/>
        <v>3.937056653468593E-3</v>
      </c>
      <c r="N466" s="383">
        <f t="shared" si="49"/>
        <v>9.8111451804437344</v>
      </c>
    </row>
    <row r="467" spans="2:14" x14ac:dyDescent="0.2">
      <c r="B467" s="382">
        <v>2</v>
      </c>
      <c r="C467" s="382">
        <v>935</v>
      </c>
      <c r="D467" s="379" t="s">
        <v>1036</v>
      </c>
      <c r="E467" s="380">
        <v>275</v>
      </c>
      <c r="F467" s="380">
        <v>908</v>
      </c>
      <c r="G467" s="380">
        <v>484</v>
      </c>
      <c r="H467" s="137">
        <f t="shared" si="50"/>
        <v>0.83590308370044053</v>
      </c>
      <c r="I467" s="381">
        <f t="shared" si="51"/>
        <v>0.56818181818181823</v>
      </c>
      <c r="J467" s="137">
        <f t="shared" si="52"/>
        <v>-0.10010315765173919</v>
      </c>
      <c r="K467" s="137">
        <f t="shared" si="53"/>
        <v>-0.16584926046504489</v>
      </c>
      <c r="L467" s="137">
        <f t="shared" si="54"/>
        <v>0.1229868754008635</v>
      </c>
      <c r="M467" s="137">
        <f t="shared" si="55"/>
        <v>-0.14296554271592055</v>
      </c>
      <c r="N467" s="383">
        <f t="shared" si="49"/>
        <v>-69.195322674505547</v>
      </c>
    </row>
    <row r="468" spans="2:14" x14ac:dyDescent="0.2">
      <c r="B468" s="382">
        <v>2</v>
      </c>
      <c r="C468" s="382">
        <v>936</v>
      </c>
      <c r="D468" s="379" t="s">
        <v>1037</v>
      </c>
      <c r="E468" s="380">
        <v>62</v>
      </c>
      <c r="F468" s="380">
        <v>840</v>
      </c>
      <c r="G468" s="380">
        <v>243</v>
      </c>
      <c r="H468" s="137">
        <f t="shared" si="50"/>
        <v>0.36309523809523808</v>
      </c>
      <c r="I468" s="381">
        <f t="shared" si="51"/>
        <v>0.2551440329218107</v>
      </c>
      <c r="J468" s="137">
        <f t="shared" si="52"/>
        <v>-0.10658544553377074</v>
      </c>
      <c r="K468" s="137">
        <f t="shared" si="53"/>
        <v>-0.17807169618944893</v>
      </c>
      <c r="L468" s="137">
        <f t="shared" si="54"/>
        <v>-0.13955803297763683</v>
      </c>
      <c r="M468" s="137">
        <f t="shared" si="55"/>
        <v>-0.42421517470085646</v>
      </c>
      <c r="N468" s="383">
        <f t="shared" si="49"/>
        <v>-103.08428745230812</v>
      </c>
    </row>
    <row r="469" spans="2:14" x14ac:dyDescent="0.2">
      <c r="B469" s="382">
        <v>2</v>
      </c>
      <c r="C469" s="382">
        <v>938</v>
      </c>
      <c r="D469" s="379" t="s">
        <v>1038</v>
      </c>
      <c r="E469" s="380">
        <v>1877</v>
      </c>
      <c r="F469" s="380">
        <v>5041</v>
      </c>
      <c r="G469" s="380">
        <v>4891</v>
      </c>
      <c r="H469" s="137">
        <f t="shared" si="50"/>
        <v>1.3425907558024202</v>
      </c>
      <c r="I469" s="381">
        <f t="shared" si="51"/>
        <v>0.38376610100184011</v>
      </c>
      <c r="J469" s="137">
        <f t="shared" si="52"/>
        <v>1.8433948971136278E-2</v>
      </c>
      <c r="K469" s="137">
        <f t="shared" si="53"/>
        <v>-0.1527510059369559</v>
      </c>
      <c r="L469" s="137">
        <f t="shared" si="54"/>
        <v>-3.1682656043583501E-2</v>
      </c>
      <c r="M469" s="137">
        <f t="shared" si="55"/>
        <v>-0.16599971300940311</v>
      </c>
      <c r="N469" s="383">
        <f t="shared" si="49"/>
        <v>-811.90459632899058</v>
      </c>
    </row>
    <row r="470" spans="2:14" x14ac:dyDescent="0.2">
      <c r="B470" s="382">
        <v>2</v>
      </c>
      <c r="C470" s="382">
        <v>939</v>
      </c>
      <c r="D470" s="379" t="s">
        <v>1039</v>
      </c>
      <c r="E470" s="380">
        <v>6355</v>
      </c>
      <c r="F470" s="380">
        <v>1474</v>
      </c>
      <c r="G470" s="380">
        <v>16467</v>
      </c>
      <c r="H470" s="137">
        <f t="shared" si="50"/>
        <v>15.483039348710991</v>
      </c>
      <c r="I470" s="381">
        <f t="shared" si="51"/>
        <v>0.38592336187526566</v>
      </c>
      <c r="J470" s="137">
        <f t="shared" si="52"/>
        <v>0.32979894698938145</v>
      </c>
      <c r="K470" s="137">
        <f t="shared" si="53"/>
        <v>0.21279014497148127</v>
      </c>
      <c r="L470" s="137">
        <f t="shared" si="54"/>
        <v>-2.9873360536679747E-2</v>
      </c>
      <c r="M470" s="137">
        <f t="shared" si="55"/>
        <v>0.51271573142418292</v>
      </c>
      <c r="N470" s="383">
        <f t="shared" si="49"/>
        <v>8442.8899493620193</v>
      </c>
    </row>
    <row r="471" spans="2:14" x14ac:dyDescent="0.2">
      <c r="B471" s="382">
        <v>2</v>
      </c>
      <c r="C471" s="382">
        <v>940</v>
      </c>
      <c r="D471" s="379" t="s">
        <v>1040</v>
      </c>
      <c r="E471" s="380">
        <v>68</v>
      </c>
      <c r="F471" s="380">
        <v>453</v>
      </c>
      <c r="G471" s="380">
        <v>164</v>
      </c>
      <c r="H471" s="137">
        <f t="shared" si="50"/>
        <v>0.51214128035320083</v>
      </c>
      <c r="I471" s="381">
        <f t="shared" si="51"/>
        <v>0.41463414634146339</v>
      </c>
      <c r="J471" s="137">
        <f t="shared" si="52"/>
        <v>-0.1087103448809927</v>
      </c>
      <c r="K471" s="137">
        <f t="shared" si="53"/>
        <v>-0.17421874474541582</v>
      </c>
      <c r="L471" s="137">
        <f t="shared" si="54"/>
        <v>-5.793614793232706E-3</v>
      </c>
      <c r="M471" s="137">
        <f t="shared" si="55"/>
        <v>-0.28872270441964121</v>
      </c>
      <c r="N471" s="383">
        <f t="shared" si="49"/>
        <v>-47.350523524821156</v>
      </c>
    </row>
    <row r="472" spans="2:14" x14ac:dyDescent="0.2">
      <c r="B472" s="382">
        <v>2</v>
      </c>
      <c r="C472" s="382">
        <v>941</v>
      </c>
      <c r="D472" s="379" t="s">
        <v>1041</v>
      </c>
      <c r="E472" s="380">
        <v>477</v>
      </c>
      <c r="F472" s="380">
        <v>726</v>
      </c>
      <c r="G472" s="380">
        <v>2504</v>
      </c>
      <c r="H472" s="137">
        <f t="shared" si="50"/>
        <v>4.1060606060606064</v>
      </c>
      <c r="I472" s="381">
        <f t="shared" si="51"/>
        <v>0.19049520766773162</v>
      </c>
      <c r="J472" s="137">
        <f t="shared" si="52"/>
        <v>-4.5770288267076513E-2</v>
      </c>
      <c r="K472" s="137">
        <f t="shared" si="53"/>
        <v>-8.1313247585305032E-2</v>
      </c>
      <c r="L472" s="137">
        <f t="shared" si="54"/>
        <v>-0.19377902706310163</v>
      </c>
      <c r="M472" s="137">
        <f t="shared" si="55"/>
        <v>-0.32086256291548321</v>
      </c>
      <c r="N472" s="383">
        <f t="shared" si="49"/>
        <v>-803.43985754036999</v>
      </c>
    </row>
    <row r="473" spans="2:14" x14ac:dyDescent="0.2">
      <c r="B473" s="382">
        <v>2</v>
      </c>
      <c r="C473" s="382">
        <v>942</v>
      </c>
      <c r="D473" s="379" t="s">
        <v>1042</v>
      </c>
      <c r="E473" s="380">
        <v>28776</v>
      </c>
      <c r="F473" s="380">
        <v>2114</v>
      </c>
      <c r="G473" s="380">
        <v>43905</v>
      </c>
      <c r="H473" s="137">
        <f t="shared" si="50"/>
        <v>34.380794701986758</v>
      </c>
      <c r="I473" s="381">
        <f t="shared" si="51"/>
        <v>0.65541510078578746</v>
      </c>
      <c r="J473" s="137">
        <f t="shared" si="52"/>
        <v>1.0678114569776858</v>
      </c>
      <c r="K473" s="137">
        <f t="shared" si="53"/>
        <v>0.70131122660723766</v>
      </c>
      <c r="L473" s="137">
        <f t="shared" si="54"/>
        <v>0.19614946237033146</v>
      </c>
      <c r="M473" s="137">
        <f t="shared" si="55"/>
        <v>1.9652721459552549</v>
      </c>
      <c r="N473" s="383">
        <f t="shared" si="49"/>
        <v>86285.273568165459</v>
      </c>
    </row>
    <row r="474" spans="2:14" x14ac:dyDescent="0.2">
      <c r="B474" s="382">
        <v>2</v>
      </c>
      <c r="C474" s="382">
        <v>943</v>
      </c>
      <c r="D474" s="379" t="s">
        <v>1043</v>
      </c>
      <c r="E474" s="380">
        <v>234</v>
      </c>
      <c r="F474" s="380">
        <v>439</v>
      </c>
      <c r="G474" s="380">
        <v>731</v>
      </c>
      <c r="H474" s="137">
        <f t="shared" si="50"/>
        <v>2.1981776765375853</v>
      </c>
      <c r="I474" s="381">
        <f t="shared" si="51"/>
        <v>0.32010943912448703</v>
      </c>
      <c r="J474" s="137">
        <f t="shared" si="52"/>
        <v>-9.3459485009159141E-2</v>
      </c>
      <c r="K474" s="137">
        <f t="shared" si="53"/>
        <v>-0.13063344540464131</v>
      </c>
      <c r="L474" s="137">
        <f t="shared" si="54"/>
        <v>-8.5071522331368318E-2</v>
      </c>
      <c r="M474" s="137">
        <f t="shared" si="55"/>
        <v>-0.30916445274516879</v>
      </c>
      <c r="N474" s="383">
        <f t="shared" si="49"/>
        <v>-225.99921495671839</v>
      </c>
    </row>
    <row r="475" spans="2:14" x14ac:dyDescent="0.2">
      <c r="B475" s="382">
        <v>2</v>
      </c>
      <c r="C475" s="382">
        <v>944</v>
      </c>
      <c r="D475" s="379" t="s">
        <v>1044</v>
      </c>
      <c r="E475" s="380">
        <v>3557</v>
      </c>
      <c r="F475" s="380">
        <v>1014</v>
      </c>
      <c r="G475" s="380">
        <v>6001</v>
      </c>
      <c r="H475" s="137">
        <f t="shared" si="50"/>
        <v>9.4260355029585803</v>
      </c>
      <c r="I475" s="381">
        <f t="shared" si="51"/>
        <v>0.59273454424262628</v>
      </c>
      <c r="J475" s="137">
        <f t="shared" si="52"/>
        <v>4.8290129672609337E-2</v>
      </c>
      <c r="K475" s="137">
        <f t="shared" si="53"/>
        <v>5.6212074460795472E-2</v>
      </c>
      <c r="L475" s="137">
        <f t="shared" si="54"/>
        <v>0.14357925599390628</v>
      </c>
      <c r="M475" s="137">
        <f t="shared" si="55"/>
        <v>0.24808146012731108</v>
      </c>
      <c r="N475" s="383">
        <f t="shared" si="49"/>
        <v>1488.7368422239938</v>
      </c>
    </row>
    <row r="476" spans="2:14" x14ac:dyDescent="0.2">
      <c r="B476" s="382">
        <v>2</v>
      </c>
      <c r="C476" s="382">
        <v>945</v>
      </c>
      <c r="D476" s="379" t="s">
        <v>1045</v>
      </c>
      <c r="E476" s="380">
        <v>347</v>
      </c>
      <c r="F476" s="380">
        <v>679</v>
      </c>
      <c r="G476" s="380">
        <v>1080</v>
      </c>
      <c r="H476" s="137">
        <f t="shared" si="50"/>
        <v>2.1016200294550811</v>
      </c>
      <c r="I476" s="381">
        <f t="shared" si="51"/>
        <v>0.3212962962962963</v>
      </c>
      <c r="J476" s="137">
        <f t="shared" si="52"/>
        <v>-8.407227143725457E-2</v>
      </c>
      <c r="K476" s="137">
        <f t="shared" si="53"/>
        <v>-0.13312953265474808</v>
      </c>
      <c r="L476" s="137">
        <f t="shared" si="54"/>
        <v>-8.4076104774435959E-2</v>
      </c>
      <c r="M476" s="137">
        <f t="shared" si="55"/>
        <v>-0.30127790886643863</v>
      </c>
      <c r="N476" s="383">
        <f t="shared" si="49"/>
        <v>-325.38014157575373</v>
      </c>
    </row>
    <row r="477" spans="2:14" x14ac:dyDescent="0.2">
      <c r="B477" s="382">
        <v>2</v>
      </c>
      <c r="C477" s="382">
        <v>946</v>
      </c>
      <c r="D477" s="379" t="s">
        <v>1046</v>
      </c>
      <c r="E477" s="380">
        <v>80</v>
      </c>
      <c r="F477" s="380">
        <v>353</v>
      </c>
      <c r="G477" s="380">
        <v>229</v>
      </c>
      <c r="H477" s="137">
        <f t="shared" si="50"/>
        <v>0.87535410764872523</v>
      </c>
      <c r="I477" s="381">
        <f t="shared" si="51"/>
        <v>0.34934497816593885</v>
      </c>
      <c r="J477" s="137">
        <f t="shared" si="52"/>
        <v>-0.10696200997505056</v>
      </c>
      <c r="K477" s="137">
        <f t="shared" si="53"/>
        <v>-0.16482942204875842</v>
      </c>
      <c r="L477" s="137">
        <f t="shared" si="54"/>
        <v>-6.0551664728048363E-2</v>
      </c>
      <c r="M477" s="137">
        <f t="shared" si="55"/>
        <v>-0.3323430967518573</v>
      </c>
      <c r="N477" s="383">
        <f t="shared" si="49"/>
        <v>-76.106569156175325</v>
      </c>
    </row>
    <row r="478" spans="2:14" x14ac:dyDescent="0.2">
      <c r="B478" s="382">
        <v>2</v>
      </c>
      <c r="C478" s="382">
        <v>948</v>
      </c>
      <c r="D478" s="379" t="s">
        <v>1047</v>
      </c>
      <c r="E478" s="380">
        <v>175</v>
      </c>
      <c r="F478" s="380">
        <v>439</v>
      </c>
      <c r="G478" s="380">
        <v>770</v>
      </c>
      <c r="H478" s="137">
        <f t="shared" si="50"/>
        <v>2.1526195899772209</v>
      </c>
      <c r="I478" s="381">
        <f t="shared" si="51"/>
        <v>0.22727272727272727</v>
      </c>
      <c r="J478" s="137">
        <f t="shared" si="52"/>
        <v>-9.2410484065593879E-2</v>
      </c>
      <c r="K478" s="137">
        <f t="shared" si="53"/>
        <v>-0.13181115594791315</v>
      </c>
      <c r="L478" s="137">
        <f t="shared" si="54"/>
        <v>-0.16293370752104677</v>
      </c>
      <c r="M478" s="137">
        <f t="shared" si="55"/>
        <v>-0.38715534753455383</v>
      </c>
      <c r="N478" s="383">
        <f t="shared" si="49"/>
        <v>-298.10961760160643</v>
      </c>
    </row>
    <row r="479" spans="2:14" x14ac:dyDescent="0.2">
      <c r="B479" s="382">
        <v>2</v>
      </c>
      <c r="C479" s="382">
        <v>951</v>
      </c>
      <c r="D479" s="379" t="s">
        <v>1048</v>
      </c>
      <c r="E479" s="380">
        <v>493</v>
      </c>
      <c r="F479" s="380">
        <v>1142</v>
      </c>
      <c r="G479" s="380">
        <v>1211</v>
      </c>
      <c r="H479" s="137">
        <f t="shared" si="50"/>
        <v>1.4921190893169878</v>
      </c>
      <c r="I479" s="381">
        <f t="shared" si="51"/>
        <v>0.40710156895127991</v>
      </c>
      <c r="J479" s="137">
        <f t="shared" si="52"/>
        <v>-8.0548704165278914E-2</v>
      </c>
      <c r="K479" s="137">
        <f t="shared" si="53"/>
        <v>-0.14888558690394538</v>
      </c>
      <c r="L479" s="137">
        <f t="shared" si="54"/>
        <v>-1.2111190286929314E-2</v>
      </c>
      <c r="M479" s="137">
        <f t="shared" si="55"/>
        <v>-0.24154548135615361</v>
      </c>
      <c r="N479" s="383">
        <f t="shared" si="49"/>
        <v>-292.51157792230202</v>
      </c>
    </row>
    <row r="480" spans="2:14" x14ac:dyDescent="0.2">
      <c r="B480" s="382">
        <v>2</v>
      </c>
      <c r="C480" s="382">
        <v>952</v>
      </c>
      <c r="D480" s="379" t="s">
        <v>1049</v>
      </c>
      <c r="E480" s="380">
        <v>433</v>
      </c>
      <c r="F480" s="380">
        <v>1403</v>
      </c>
      <c r="G480" s="380">
        <v>1092</v>
      </c>
      <c r="H480" s="137">
        <f t="shared" si="50"/>
        <v>1.0869565217391304</v>
      </c>
      <c r="I480" s="381">
        <f t="shared" si="51"/>
        <v>0.3965201465201465</v>
      </c>
      <c r="J480" s="137">
        <f t="shared" si="52"/>
        <v>-8.3749501916157557E-2</v>
      </c>
      <c r="K480" s="137">
        <f t="shared" si="53"/>
        <v>-0.15935934169922827</v>
      </c>
      <c r="L480" s="137">
        <f t="shared" si="54"/>
        <v>-2.0985833264577064E-2</v>
      </c>
      <c r="M480" s="137">
        <f t="shared" si="55"/>
        <v>-0.26409467687996291</v>
      </c>
      <c r="N480" s="383">
        <f t="shared" si="49"/>
        <v>-288.39138715291949</v>
      </c>
    </row>
    <row r="481" spans="2:14" x14ac:dyDescent="0.2">
      <c r="B481" s="382">
        <v>2</v>
      </c>
      <c r="C481" s="382">
        <v>953</v>
      </c>
      <c r="D481" s="379" t="s">
        <v>1050</v>
      </c>
      <c r="E481" s="380">
        <v>381</v>
      </c>
      <c r="F481" s="380">
        <v>1127</v>
      </c>
      <c r="G481" s="380">
        <v>1333</v>
      </c>
      <c r="H481" s="137">
        <f t="shared" si="50"/>
        <v>1.520851818988465</v>
      </c>
      <c r="I481" s="381">
        <f t="shared" si="51"/>
        <v>0.28582145536384096</v>
      </c>
      <c r="J481" s="137">
        <f t="shared" si="52"/>
        <v>-7.7267214034126022E-2</v>
      </c>
      <c r="K481" s="137">
        <f t="shared" si="53"/>
        <v>-0.14814282439511522</v>
      </c>
      <c r="L481" s="137">
        <f t="shared" si="54"/>
        <v>-0.11382886722328034</v>
      </c>
      <c r="M481" s="137">
        <f t="shared" si="55"/>
        <v>-0.33923890565252157</v>
      </c>
      <c r="N481" s="383">
        <f t="shared" si="49"/>
        <v>-452.20546123481125</v>
      </c>
    </row>
    <row r="482" spans="2:14" x14ac:dyDescent="0.2">
      <c r="B482" s="382">
        <v>2</v>
      </c>
      <c r="C482" s="382">
        <v>954</v>
      </c>
      <c r="D482" s="379" t="s">
        <v>1051</v>
      </c>
      <c r="E482" s="380">
        <v>3247</v>
      </c>
      <c r="F482" s="380">
        <v>1726</v>
      </c>
      <c r="G482" s="380">
        <v>5136</v>
      </c>
      <c r="H482" s="137">
        <f t="shared" si="50"/>
        <v>4.8568945538818076</v>
      </c>
      <c r="I482" s="381">
        <f t="shared" si="51"/>
        <v>0.63220404984423673</v>
      </c>
      <c r="J482" s="137">
        <f t="shared" si="52"/>
        <v>2.5023826693533483E-2</v>
      </c>
      <c r="K482" s="137">
        <f t="shared" si="53"/>
        <v>-6.1903629593035026E-2</v>
      </c>
      <c r="L482" s="137">
        <f t="shared" si="54"/>
        <v>0.17668234520504564</v>
      </c>
      <c r="M482" s="137">
        <f t="shared" si="55"/>
        <v>0.13980254230554409</v>
      </c>
      <c r="N482" s="383">
        <f t="shared" si="49"/>
        <v>718.02585728127451</v>
      </c>
    </row>
    <row r="483" spans="2:14" x14ac:dyDescent="0.2">
      <c r="B483" s="382">
        <v>2</v>
      </c>
      <c r="C483" s="382">
        <v>955</v>
      </c>
      <c r="D483" s="379" t="s">
        <v>1052</v>
      </c>
      <c r="E483" s="380">
        <v>1581</v>
      </c>
      <c r="F483" s="380">
        <v>2662</v>
      </c>
      <c r="G483" s="380">
        <v>4366</v>
      </c>
      <c r="H483" s="137">
        <f t="shared" si="50"/>
        <v>2.2340345604808416</v>
      </c>
      <c r="I483" s="381">
        <f t="shared" si="51"/>
        <v>0.36211635364177736</v>
      </c>
      <c r="J483" s="137">
        <f t="shared" si="52"/>
        <v>4.3127824231422619E-3</v>
      </c>
      <c r="K483" s="137">
        <f t="shared" si="53"/>
        <v>-0.12970651819024009</v>
      </c>
      <c r="L483" s="137">
        <f t="shared" si="54"/>
        <v>-4.9840307307133777E-2</v>
      </c>
      <c r="M483" s="137">
        <f t="shared" si="55"/>
        <v>-0.17523404307423163</v>
      </c>
      <c r="N483" s="383">
        <f t="shared" si="49"/>
        <v>-765.07183206209527</v>
      </c>
    </row>
    <row r="484" spans="2:14" x14ac:dyDescent="0.2">
      <c r="B484" s="382">
        <v>2</v>
      </c>
      <c r="C484" s="382">
        <v>956</v>
      </c>
      <c r="D484" s="379" t="s">
        <v>1053</v>
      </c>
      <c r="E484" s="380">
        <v>1301</v>
      </c>
      <c r="F484" s="380">
        <v>1490</v>
      </c>
      <c r="G484" s="380">
        <v>3278</v>
      </c>
      <c r="H484" s="137">
        <f t="shared" si="50"/>
        <v>3.0731543624161075</v>
      </c>
      <c r="I484" s="381">
        <f t="shared" si="51"/>
        <v>0.39688834655277611</v>
      </c>
      <c r="J484" s="137">
        <f t="shared" si="52"/>
        <v>-2.4951654156319621E-2</v>
      </c>
      <c r="K484" s="137">
        <f t="shared" si="53"/>
        <v>-0.10801464497036903</v>
      </c>
      <c r="L484" s="137">
        <f t="shared" si="54"/>
        <v>-2.0677023758557182E-2</v>
      </c>
      <c r="M484" s="137">
        <f t="shared" si="55"/>
        <v>-0.15364332288524582</v>
      </c>
      <c r="N484" s="383">
        <f t="shared" si="49"/>
        <v>-503.64281241783578</v>
      </c>
    </row>
    <row r="485" spans="2:14" x14ac:dyDescent="0.2">
      <c r="B485" s="382">
        <v>2</v>
      </c>
      <c r="C485" s="382">
        <v>957</v>
      </c>
      <c r="D485" s="379" t="s">
        <v>1054</v>
      </c>
      <c r="E485" s="380">
        <v>2985</v>
      </c>
      <c r="F485" s="380">
        <v>5892</v>
      </c>
      <c r="G485" s="380">
        <v>5159</v>
      </c>
      <c r="H485" s="137">
        <f t="shared" si="50"/>
        <v>1.3822131704005431</v>
      </c>
      <c r="I485" s="381">
        <f t="shared" si="51"/>
        <v>0.57860050397363827</v>
      </c>
      <c r="J485" s="137">
        <f t="shared" si="52"/>
        <v>2.5642468275636078E-2</v>
      </c>
      <c r="K485" s="137">
        <f t="shared" si="53"/>
        <v>-0.15172673694444086</v>
      </c>
      <c r="L485" s="137">
        <f t="shared" si="54"/>
        <v>0.13172503109783723</v>
      </c>
      <c r="M485" s="137">
        <f t="shared" si="55"/>
        <v>5.6407624290324421E-3</v>
      </c>
      <c r="N485" s="383">
        <f t="shared" si="49"/>
        <v>29.10069337137837</v>
      </c>
    </row>
    <row r="486" spans="2:14" x14ac:dyDescent="0.2">
      <c r="B486" s="382">
        <v>2</v>
      </c>
      <c r="C486" s="382">
        <v>958</v>
      </c>
      <c r="D486" s="379" t="s">
        <v>1055</v>
      </c>
      <c r="E486" s="380">
        <v>364</v>
      </c>
      <c r="F486" s="380">
        <v>1593</v>
      </c>
      <c r="G486" s="380">
        <v>912</v>
      </c>
      <c r="H486" s="137">
        <f t="shared" si="50"/>
        <v>0.80100439422473324</v>
      </c>
      <c r="I486" s="381">
        <f t="shared" si="51"/>
        <v>0.39912280701754388</v>
      </c>
      <c r="J486" s="137">
        <f t="shared" si="52"/>
        <v>-8.8591044732612645E-2</v>
      </c>
      <c r="K486" s="137">
        <f t="shared" si="53"/>
        <v>-0.16675141763723983</v>
      </c>
      <c r="L486" s="137">
        <f t="shared" si="54"/>
        <v>-1.8802980925323582E-2</v>
      </c>
      <c r="M486" s="137">
        <f t="shared" si="55"/>
        <v>-0.27414544329517604</v>
      </c>
      <c r="N486" s="383">
        <f t="shared" si="49"/>
        <v>-250.02064428520055</v>
      </c>
    </row>
    <row r="487" spans="2:14" x14ac:dyDescent="0.2">
      <c r="B487" s="382">
        <v>2</v>
      </c>
      <c r="C487" s="382">
        <v>959</v>
      </c>
      <c r="D487" s="379" t="s">
        <v>1056</v>
      </c>
      <c r="E487" s="380">
        <v>207</v>
      </c>
      <c r="F487" s="380">
        <v>793</v>
      </c>
      <c r="G487" s="380">
        <v>540</v>
      </c>
      <c r="H487" s="137">
        <f t="shared" si="50"/>
        <v>0.94199243379571251</v>
      </c>
      <c r="I487" s="381">
        <f t="shared" si="51"/>
        <v>0.38333333333333336</v>
      </c>
      <c r="J487" s="137">
        <f t="shared" si="52"/>
        <v>-9.8596899886619849E-2</v>
      </c>
      <c r="K487" s="137">
        <f t="shared" si="53"/>
        <v>-0.16310677157735842</v>
      </c>
      <c r="L487" s="137">
        <f t="shared" si="54"/>
        <v>-3.2045618450127836E-2</v>
      </c>
      <c r="M487" s="137">
        <f t="shared" si="55"/>
        <v>-0.29374928991410609</v>
      </c>
      <c r="N487" s="383">
        <f t="shared" si="49"/>
        <v>-158.6246165536173</v>
      </c>
    </row>
    <row r="488" spans="2:14" x14ac:dyDescent="0.2">
      <c r="B488" s="382">
        <v>2</v>
      </c>
      <c r="C488" s="382">
        <v>960</v>
      </c>
      <c r="D488" s="379" t="s">
        <v>1057</v>
      </c>
      <c r="E488" s="380">
        <v>588</v>
      </c>
      <c r="F488" s="380">
        <v>1169</v>
      </c>
      <c r="G488" s="380">
        <v>1120</v>
      </c>
      <c r="H488" s="137">
        <f t="shared" si="50"/>
        <v>1.4610778443113772</v>
      </c>
      <c r="I488" s="381">
        <f t="shared" si="51"/>
        <v>0.52500000000000002</v>
      </c>
      <c r="J488" s="137">
        <f t="shared" si="52"/>
        <v>-8.2996373033597873E-2</v>
      </c>
      <c r="K488" s="137">
        <f t="shared" si="53"/>
        <v>-0.14968802625729602</v>
      </c>
      <c r="L488" s="137">
        <f t="shared" si="54"/>
        <v>8.6770268230754857E-2</v>
      </c>
      <c r="M488" s="137">
        <f t="shared" si="55"/>
        <v>-0.14591413106013906</v>
      </c>
      <c r="N488" s="383">
        <f t="shared" si="49"/>
        <v>-163.42382678735575</v>
      </c>
    </row>
    <row r="489" spans="2:14" x14ac:dyDescent="0.2">
      <c r="B489" s="382">
        <v>2</v>
      </c>
      <c r="C489" s="382">
        <v>971</v>
      </c>
      <c r="D489" s="379" t="s">
        <v>1058</v>
      </c>
      <c r="E489" s="380">
        <v>415</v>
      </c>
      <c r="F489" s="380">
        <v>762</v>
      </c>
      <c r="G489" s="380">
        <v>1549</v>
      </c>
      <c r="H489" s="137">
        <f t="shared" si="50"/>
        <v>2.5774278215223099</v>
      </c>
      <c r="I489" s="381">
        <f t="shared" si="51"/>
        <v>0.26791478373143962</v>
      </c>
      <c r="J489" s="137">
        <f t="shared" si="52"/>
        <v>-7.1457362654379908E-2</v>
      </c>
      <c r="K489" s="137">
        <f t="shared" si="53"/>
        <v>-0.12082954607506617</v>
      </c>
      <c r="L489" s="137">
        <f t="shared" si="54"/>
        <v>-0.12884719946450746</v>
      </c>
      <c r="M489" s="137">
        <f t="shared" si="55"/>
        <v>-0.32113410819395355</v>
      </c>
      <c r="N489" s="383">
        <f t="shared" si="49"/>
        <v>-497.43673359243405</v>
      </c>
    </row>
    <row r="490" spans="2:14" x14ac:dyDescent="0.2">
      <c r="B490" s="382">
        <v>2</v>
      </c>
      <c r="C490" s="382">
        <v>972</v>
      </c>
      <c r="D490" s="379" t="s">
        <v>1059</v>
      </c>
      <c r="E490" s="380">
        <v>43</v>
      </c>
      <c r="F490" s="380">
        <v>133</v>
      </c>
      <c r="G490" s="380">
        <v>46</v>
      </c>
      <c r="H490" s="137">
        <f t="shared" si="50"/>
        <v>0.66917293233082709</v>
      </c>
      <c r="I490" s="381">
        <f t="shared" si="51"/>
        <v>0.93478260869565222</v>
      </c>
      <c r="J490" s="137">
        <f t="shared" si="52"/>
        <v>-0.11188424517177992</v>
      </c>
      <c r="K490" s="137">
        <f t="shared" si="53"/>
        <v>-0.1701593593294721</v>
      </c>
      <c r="L490" s="137">
        <f t="shared" si="54"/>
        <v>0.43045509645601904</v>
      </c>
      <c r="M490" s="137">
        <f t="shared" si="55"/>
        <v>0.14841149195476705</v>
      </c>
      <c r="N490" s="383">
        <f t="shared" si="49"/>
        <v>6.8269286299192844</v>
      </c>
    </row>
    <row r="491" spans="2:14" x14ac:dyDescent="0.2">
      <c r="B491" s="382">
        <v>2</v>
      </c>
      <c r="C491" s="382">
        <v>973</v>
      </c>
      <c r="D491" s="379" t="s">
        <v>1060</v>
      </c>
      <c r="E491" s="380">
        <v>110</v>
      </c>
      <c r="F491" s="380">
        <v>396</v>
      </c>
      <c r="G491" s="380">
        <v>696</v>
      </c>
      <c r="H491" s="137">
        <f t="shared" si="50"/>
        <v>2.0353535353535355</v>
      </c>
      <c r="I491" s="381">
        <f t="shared" si="51"/>
        <v>0.15804597701149425</v>
      </c>
      <c r="J491" s="137">
        <f t="shared" si="52"/>
        <v>-9.4400896112358759E-2</v>
      </c>
      <c r="K491" s="137">
        <f t="shared" si="53"/>
        <v>-0.13484257099022876</v>
      </c>
      <c r="L491" s="137">
        <f t="shared" si="54"/>
        <v>-0.22099420903392511</v>
      </c>
      <c r="M491" s="137">
        <f t="shared" si="55"/>
        <v>-0.45023767613651267</v>
      </c>
      <c r="N491" s="383">
        <f t="shared" si="49"/>
        <v>-313.36542259101282</v>
      </c>
    </row>
    <row r="492" spans="2:14" x14ac:dyDescent="0.2">
      <c r="B492" s="382">
        <v>2</v>
      </c>
      <c r="C492" s="382">
        <v>975</v>
      </c>
      <c r="D492" s="379" t="s">
        <v>1061</v>
      </c>
      <c r="E492" s="380">
        <v>62</v>
      </c>
      <c r="F492" s="380">
        <v>365</v>
      </c>
      <c r="G492" s="380">
        <v>224</v>
      </c>
      <c r="H492" s="137">
        <f t="shared" si="50"/>
        <v>0.78356164383561644</v>
      </c>
      <c r="I492" s="381">
        <f t="shared" si="51"/>
        <v>0.2767857142857143</v>
      </c>
      <c r="J492" s="137">
        <f t="shared" si="52"/>
        <v>-0.10709649727550767</v>
      </c>
      <c r="K492" s="137">
        <f t="shared" si="53"/>
        <v>-0.16720232575450028</v>
      </c>
      <c r="L492" s="137">
        <f t="shared" si="54"/>
        <v>-0.12140714666810266</v>
      </c>
      <c r="M492" s="137">
        <f t="shared" si="55"/>
        <v>-0.39570596969811062</v>
      </c>
      <c r="N492" s="383">
        <f t="shared" si="49"/>
        <v>-88.638137212376776</v>
      </c>
    </row>
    <row r="493" spans="2:14" x14ac:dyDescent="0.2">
      <c r="B493" s="382">
        <v>2</v>
      </c>
      <c r="C493" s="382">
        <v>976</v>
      </c>
      <c r="D493" s="379" t="s">
        <v>1062</v>
      </c>
      <c r="E493" s="380">
        <v>69</v>
      </c>
      <c r="F493" s="380">
        <v>304</v>
      </c>
      <c r="G493" s="380">
        <v>333</v>
      </c>
      <c r="H493" s="137">
        <f t="shared" si="50"/>
        <v>1.3223684210526316</v>
      </c>
      <c r="I493" s="381">
        <f t="shared" si="51"/>
        <v>0.2072072072072072</v>
      </c>
      <c r="J493" s="137">
        <f t="shared" si="52"/>
        <v>-0.1041646741255432</v>
      </c>
      <c r="K493" s="137">
        <f t="shared" si="53"/>
        <v>-0.15327376838469045</v>
      </c>
      <c r="L493" s="137">
        <f t="shared" si="54"/>
        <v>-0.17976266675609015</v>
      </c>
      <c r="M493" s="137">
        <f t="shared" si="55"/>
        <v>-0.43720110926632377</v>
      </c>
      <c r="N493" s="383">
        <f t="shared" si="49"/>
        <v>-145.58796938568582</v>
      </c>
    </row>
    <row r="494" spans="2:14" x14ac:dyDescent="0.2">
      <c r="B494" s="382">
        <v>2</v>
      </c>
      <c r="C494" s="382">
        <v>977</v>
      </c>
      <c r="D494" s="379" t="s">
        <v>1063</v>
      </c>
      <c r="E494" s="380">
        <v>189</v>
      </c>
      <c r="F494" s="380">
        <v>582</v>
      </c>
      <c r="G494" s="380">
        <v>1201</v>
      </c>
      <c r="H494" s="137">
        <f t="shared" si="50"/>
        <v>2.3883161512027491</v>
      </c>
      <c r="I494" s="381">
        <f t="shared" si="51"/>
        <v>0.15736885928393005</v>
      </c>
      <c r="J494" s="137">
        <f t="shared" si="52"/>
        <v>-8.0817678766193085E-2</v>
      </c>
      <c r="K494" s="137">
        <f t="shared" si="53"/>
        <v>-0.12571822391047069</v>
      </c>
      <c r="L494" s="137">
        <f t="shared" si="54"/>
        <v>-0.22156210792701608</v>
      </c>
      <c r="M494" s="137">
        <f t="shared" si="55"/>
        <v>-0.42809801060367986</v>
      </c>
      <c r="N494" s="383">
        <f t="shared" si="49"/>
        <v>-514.14571073501952</v>
      </c>
    </row>
    <row r="495" spans="2:14" x14ac:dyDescent="0.2">
      <c r="B495" s="382">
        <v>2</v>
      </c>
      <c r="C495" s="382">
        <v>979</v>
      </c>
      <c r="D495" s="379" t="s">
        <v>1064</v>
      </c>
      <c r="E495" s="380">
        <v>4173</v>
      </c>
      <c r="F495" s="380">
        <v>979</v>
      </c>
      <c r="G495" s="380">
        <v>7438</v>
      </c>
      <c r="H495" s="137">
        <f t="shared" si="50"/>
        <v>11.860061287027579</v>
      </c>
      <c r="I495" s="381">
        <f t="shared" si="51"/>
        <v>0.56103791341758535</v>
      </c>
      <c r="J495" s="137">
        <f t="shared" si="52"/>
        <v>8.6941779823975815E-2</v>
      </c>
      <c r="K495" s="137">
        <f t="shared" si="53"/>
        <v>0.11913345779622907</v>
      </c>
      <c r="L495" s="137">
        <f t="shared" si="54"/>
        <v>0.11699527978491449</v>
      </c>
      <c r="M495" s="137">
        <f t="shared" si="55"/>
        <v>0.32307051740511938</v>
      </c>
      <c r="N495" s="383">
        <f t="shared" si="49"/>
        <v>2402.9985084592781</v>
      </c>
    </row>
    <row r="496" spans="2:14" x14ac:dyDescent="0.2">
      <c r="B496" s="382">
        <v>2</v>
      </c>
      <c r="C496" s="382">
        <v>980</v>
      </c>
      <c r="D496" s="379" t="s">
        <v>1065</v>
      </c>
      <c r="E496" s="380">
        <v>128</v>
      </c>
      <c r="F496" s="380">
        <v>330</v>
      </c>
      <c r="G496" s="380">
        <v>675</v>
      </c>
      <c r="H496" s="137">
        <f t="shared" si="50"/>
        <v>2.4333333333333331</v>
      </c>
      <c r="I496" s="381">
        <f t="shared" si="51"/>
        <v>0.18962962962962962</v>
      </c>
      <c r="J496" s="137">
        <f t="shared" si="52"/>
        <v>-9.4965742774278508E-2</v>
      </c>
      <c r="K496" s="137">
        <f t="shared" si="53"/>
        <v>-0.12455449615045316</v>
      </c>
      <c r="L496" s="137">
        <f t="shared" si="54"/>
        <v>-0.1945049876896093</v>
      </c>
      <c r="M496" s="137">
        <f t="shared" si="55"/>
        <v>-0.41402522661434094</v>
      </c>
      <c r="N496" s="383">
        <f t="shared" si="49"/>
        <v>-279.46702796468014</v>
      </c>
    </row>
    <row r="497" spans="2:14" x14ac:dyDescent="0.2">
      <c r="B497" s="382">
        <v>2</v>
      </c>
      <c r="C497" s="382">
        <v>981</v>
      </c>
      <c r="D497" s="379" t="s">
        <v>1066</v>
      </c>
      <c r="E497" s="380">
        <v>3306</v>
      </c>
      <c r="F497" s="380">
        <v>1979</v>
      </c>
      <c r="G497" s="380">
        <v>5418</v>
      </c>
      <c r="H497" s="137">
        <f t="shared" si="50"/>
        <v>4.4082870136432541</v>
      </c>
      <c r="I497" s="381">
        <f t="shared" si="51"/>
        <v>0.61018826135105209</v>
      </c>
      <c r="J497" s="137">
        <f t="shared" si="52"/>
        <v>3.2608910439313125E-2</v>
      </c>
      <c r="K497" s="137">
        <f t="shared" si="53"/>
        <v>-7.3500469360002665E-2</v>
      </c>
      <c r="L497" s="137">
        <f t="shared" si="54"/>
        <v>0.15821769510530559</v>
      </c>
      <c r="M497" s="137">
        <f t="shared" si="55"/>
        <v>0.11732613618461604</v>
      </c>
      <c r="N497" s="383">
        <f t="shared" si="49"/>
        <v>635.67300584824977</v>
      </c>
    </row>
    <row r="498" spans="2:14" x14ac:dyDescent="0.2">
      <c r="B498" s="382">
        <v>2</v>
      </c>
      <c r="C498" s="382">
        <v>982</v>
      </c>
      <c r="D498" s="379" t="s">
        <v>1067</v>
      </c>
      <c r="E498" s="380">
        <v>934</v>
      </c>
      <c r="F498" s="380">
        <v>280</v>
      </c>
      <c r="G498" s="380">
        <v>1782</v>
      </c>
      <c r="H498" s="137">
        <f t="shared" si="50"/>
        <v>9.6999999999999993</v>
      </c>
      <c r="I498" s="381">
        <f t="shared" si="51"/>
        <v>0.52413019079685741</v>
      </c>
      <c r="J498" s="137">
        <f t="shared" si="52"/>
        <v>-6.5190254453079702E-2</v>
      </c>
      <c r="K498" s="137">
        <f t="shared" si="53"/>
        <v>6.3294261203215671E-2</v>
      </c>
      <c r="L498" s="137">
        <f t="shared" si="54"/>
        <v>8.6040758924534277E-2</v>
      </c>
      <c r="M498" s="137">
        <f t="shared" si="55"/>
        <v>8.4144765674670247E-2</v>
      </c>
      <c r="N498" s="383">
        <f t="shared" si="49"/>
        <v>149.94597243226238</v>
      </c>
    </row>
    <row r="499" spans="2:14" x14ac:dyDescent="0.2">
      <c r="B499" s="382">
        <v>2</v>
      </c>
      <c r="C499" s="382">
        <v>983</v>
      </c>
      <c r="D499" s="379" t="s">
        <v>1068</v>
      </c>
      <c r="E499" s="380">
        <v>882</v>
      </c>
      <c r="F499" s="380">
        <v>840</v>
      </c>
      <c r="G499" s="380">
        <v>1899</v>
      </c>
      <c r="H499" s="137">
        <f t="shared" si="50"/>
        <v>3.3107142857142855</v>
      </c>
      <c r="I499" s="381">
        <f t="shared" si="51"/>
        <v>0.46445497630331756</v>
      </c>
      <c r="J499" s="137">
        <f t="shared" si="52"/>
        <v>-6.2043251622383895E-2</v>
      </c>
      <c r="K499" s="137">
        <f t="shared" si="53"/>
        <v>-0.10187354363248889</v>
      </c>
      <c r="L499" s="137">
        <f t="shared" si="54"/>
        <v>3.5991134056850983E-2</v>
      </c>
      <c r="M499" s="137">
        <f t="shared" si="55"/>
        <v>-0.12792566119802182</v>
      </c>
      <c r="N499" s="383">
        <f t="shared" si="49"/>
        <v>-242.93083061504342</v>
      </c>
    </row>
    <row r="500" spans="2:14" x14ac:dyDescent="0.2">
      <c r="B500" s="382">
        <v>2</v>
      </c>
      <c r="C500" s="382">
        <v>985</v>
      </c>
      <c r="D500" s="379" t="s">
        <v>1069</v>
      </c>
      <c r="E500" s="380">
        <v>189</v>
      </c>
      <c r="F500" s="380">
        <v>1209</v>
      </c>
      <c r="G500" s="380">
        <v>535</v>
      </c>
      <c r="H500" s="137">
        <f t="shared" si="50"/>
        <v>0.5988420181968569</v>
      </c>
      <c r="I500" s="381">
        <f t="shared" si="51"/>
        <v>0.35327102803738319</v>
      </c>
      <c r="J500" s="137">
        <f t="shared" si="52"/>
        <v>-9.8731387187076927E-2</v>
      </c>
      <c r="K500" s="137">
        <f t="shared" si="53"/>
        <v>-0.17197746595657495</v>
      </c>
      <c r="L500" s="137">
        <f t="shared" si="54"/>
        <v>-5.7258885222431707E-2</v>
      </c>
      <c r="M500" s="137">
        <f t="shared" si="55"/>
        <v>-0.32796773836608362</v>
      </c>
      <c r="N500" s="383">
        <f t="shared" si="49"/>
        <v>-175.46274002585474</v>
      </c>
    </row>
    <row r="501" spans="2:14" x14ac:dyDescent="0.2">
      <c r="B501" s="382">
        <v>2</v>
      </c>
      <c r="C501" s="382">
        <v>987</v>
      </c>
      <c r="D501" s="379" t="s">
        <v>1070</v>
      </c>
      <c r="E501" s="380">
        <v>80</v>
      </c>
      <c r="F501" s="380">
        <v>509</v>
      </c>
      <c r="G501" s="380">
        <v>495</v>
      </c>
      <c r="H501" s="137">
        <f t="shared" si="50"/>
        <v>1.1296660117878192</v>
      </c>
      <c r="I501" s="381">
        <f t="shared" si="51"/>
        <v>0.16161616161616163</v>
      </c>
      <c r="J501" s="137">
        <f t="shared" si="52"/>
        <v>-9.9807285590733597E-2</v>
      </c>
      <c r="K501" s="137">
        <f t="shared" si="53"/>
        <v>-0.15825526950204638</v>
      </c>
      <c r="L501" s="137">
        <f t="shared" si="54"/>
        <v>-0.21799989386156282</v>
      </c>
      <c r="M501" s="137">
        <f t="shared" si="55"/>
        <v>-0.4760624489543428</v>
      </c>
      <c r="N501" s="383">
        <f t="shared" si="49"/>
        <v>-235.65091223239969</v>
      </c>
    </row>
    <row r="502" spans="2:14" x14ac:dyDescent="0.2">
      <c r="B502" s="382">
        <v>2</v>
      </c>
      <c r="C502" s="382">
        <v>988</v>
      </c>
      <c r="D502" s="379" t="s">
        <v>1071</v>
      </c>
      <c r="E502" s="380">
        <v>483</v>
      </c>
      <c r="F502" s="380">
        <v>1668</v>
      </c>
      <c r="G502" s="380">
        <v>1616</v>
      </c>
      <c r="H502" s="137">
        <f t="shared" si="50"/>
        <v>1.2583932853717026</v>
      </c>
      <c r="I502" s="381">
        <f t="shared" si="51"/>
        <v>0.29888613861386137</v>
      </c>
      <c r="J502" s="137">
        <f t="shared" si="52"/>
        <v>-6.9655232828254962E-2</v>
      </c>
      <c r="K502" s="137">
        <f t="shared" si="53"/>
        <v>-0.15492757339467136</v>
      </c>
      <c r="L502" s="137">
        <f t="shared" si="54"/>
        <v>-0.1028715124617082</v>
      </c>
      <c r="M502" s="137">
        <f t="shared" si="55"/>
        <v>-0.32745431868463448</v>
      </c>
      <c r="N502" s="383">
        <f t="shared" si="49"/>
        <v>-529.16617899436937</v>
      </c>
    </row>
    <row r="503" spans="2:14" x14ac:dyDescent="0.2">
      <c r="B503" s="382">
        <v>2</v>
      </c>
      <c r="C503" s="382">
        <v>989</v>
      </c>
      <c r="D503" s="379" t="s">
        <v>1072</v>
      </c>
      <c r="E503" s="380">
        <v>371</v>
      </c>
      <c r="F503" s="380">
        <v>452</v>
      </c>
      <c r="G503" s="380">
        <v>1191</v>
      </c>
      <c r="H503" s="137">
        <f t="shared" si="50"/>
        <v>3.4557522123893807</v>
      </c>
      <c r="I503" s="381">
        <f t="shared" si="51"/>
        <v>0.31150293870696893</v>
      </c>
      <c r="J503" s="137">
        <f t="shared" si="52"/>
        <v>-8.1086653367107256E-2</v>
      </c>
      <c r="K503" s="137">
        <f t="shared" si="53"/>
        <v>-9.8124204968029829E-2</v>
      </c>
      <c r="L503" s="137">
        <f t="shared" si="54"/>
        <v>-9.2289797472498672E-2</v>
      </c>
      <c r="M503" s="137">
        <f t="shared" si="55"/>
        <v>-0.27150065580763577</v>
      </c>
      <c r="N503" s="383">
        <f t="shared" si="49"/>
        <v>-323.35728106689419</v>
      </c>
    </row>
    <row r="504" spans="2:14" x14ac:dyDescent="0.2">
      <c r="B504" s="382">
        <v>2</v>
      </c>
      <c r="C504" s="382">
        <v>990</v>
      </c>
      <c r="D504" s="379" t="s">
        <v>1073</v>
      </c>
      <c r="E504" s="380">
        <v>86</v>
      </c>
      <c r="F504" s="380">
        <v>133</v>
      </c>
      <c r="G504" s="380">
        <v>225</v>
      </c>
      <c r="H504" s="137">
        <f t="shared" si="50"/>
        <v>2.3383458646616542</v>
      </c>
      <c r="I504" s="381">
        <f t="shared" si="51"/>
        <v>0.38222222222222224</v>
      </c>
      <c r="J504" s="137">
        <f t="shared" si="52"/>
        <v>-0.10706959981541624</v>
      </c>
      <c r="K504" s="137">
        <f t="shared" si="53"/>
        <v>-0.12700999311661995</v>
      </c>
      <c r="L504" s="137">
        <f t="shared" si="54"/>
        <v>-3.2977507757428887E-2</v>
      </c>
      <c r="M504" s="137">
        <f t="shared" si="55"/>
        <v>-0.26705710068946509</v>
      </c>
      <c r="N504" s="383">
        <f t="shared" si="49"/>
        <v>-60.087847655129643</v>
      </c>
    </row>
    <row r="505" spans="2:14" x14ac:dyDescent="0.2">
      <c r="B505" s="382">
        <v>2</v>
      </c>
      <c r="C505" s="382">
        <v>991</v>
      </c>
      <c r="D505" s="379" t="s">
        <v>1074</v>
      </c>
      <c r="E505" s="380">
        <v>116</v>
      </c>
      <c r="F505" s="380">
        <v>293</v>
      </c>
      <c r="G505" s="380">
        <v>611</v>
      </c>
      <c r="H505" s="137">
        <f t="shared" si="50"/>
        <v>2.4812286689419794</v>
      </c>
      <c r="I505" s="381">
        <f t="shared" si="51"/>
        <v>0.18985270049099837</v>
      </c>
      <c r="J505" s="137">
        <f t="shared" si="52"/>
        <v>-9.6687180220129204E-2</v>
      </c>
      <c r="K505" s="137">
        <f t="shared" si="53"/>
        <v>-0.12331636597470258</v>
      </c>
      <c r="L505" s="137">
        <f t="shared" si="54"/>
        <v>-0.19431789807417732</v>
      </c>
      <c r="M505" s="137">
        <f t="shared" si="55"/>
        <v>-0.41432144426900908</v>
      </c>
      <c r="N505" s="383">
        <f t="shared" si="49"/>
        <v>-253.15040244836456</v>
      </c>
    </row>
    <row r="506" spans="2:14" x14ac:dyDescent="0.2">
      <c r="B506" s="382">
        <v>2</v>
      </c>
      <c r="C506" s="382">
        <v>992</v>
      </c>
      <c r="D506" s="379" t="s">
        <v>1075</v>
      </c>
      <c r="E506" s="380">
        <v>1212</v>
      </c>
      <c r="F506" s="380">
        <v>767</v>
      </c>
      <c r="G506" s="380">
        <v>2893</v>
      </c>
      <c r="H506" s="137">
        <f t="shared" si="50"/>
        <v>5.3520208604954371</v>
      </c>
      <c r="I506" s="381">
        <f t="shared" si="51"/>
        <v>0.41894227445558246</v>
      </c>
      <c r="J506" s="137">
        <f t="shared" si="52"/>
        <v>-3.5307176291515231E-2</v>
      </c>
      <c r="K506" s="137">
        <f t="shared" si="53"/>
        <v>-4.9104244992509982E-2</v>
      </c>
      <c r="L506" s="137">
        <f t="shared" si="54"/>
        <v>-2.1803861216052023E-3</v>
      </c>
      <c r="M506" s="137">
        <f t="shared" si="55"/>
        <v>-8.6591807405630411E-2</v>
      </c>
      <c r="N506" s="383">
        <f t="shared" si="49"/>
        <v>-250.51009882448878</v>
      </c>
    </row>
    <row r="507" spans="2:14" x14ac:dyDescent="0.2">
      <c r="B507" s="382">
        <v>2</v>
      </c>
      <c r="C507" s="382">
        <v>995</v>
      </c>
      <c r="D507" s="379" t="s">
        <v>1076</v>
      </c>
      <c r="E507" s="380">
        <v>1324</v>
      </c>
      <c r="F507" s="380">
        <v>730</v>
      </c>
      <c r="G507" s="380">
        <v>2578</v>
      </c>
      <c r="H507" s="137">
        <f t="shared" si="50"/>
        <v>5.3452054794520549</v>
      </c>
      <c r="I507" s="381">
        <f t="shared" si="51"/>
        <v>0.51357641582622193</v>
      </c>
      <c r="J507" s="137">
        <f t="shared" si="52"/>
        <v>-4.3779876220311639E-2</v>
      </c>
      <c r="K507" s="137">
        <f t="shared" si="53"/>
        <v>-4.9280427679650955E-2</v>
      </c>
      <c r="L507" s="137">
        <f t="shared" si="54"/>
        <v>7.7189303882417376E-2</v>
      </c>
      <c r="M507" s="137">
        <f t="shared" si="55"/>
        <v>-1.5871000017545212E-2</v>
      </c>
      <c r="N507" s="383">
        <f t="shared" si="49"/>
        <v>-40.915438045231554</v>
      </c>
    </row>
    <row r="508" spans="2:14" x14ac:dyDescent="0.2">
      <c r="B508" s="382">
        <v>3</v>
      </c>
      <c r="C508" s="382">
        <v>1001</v>
      </c>
      <c r="D508" s="379" t="s">
        <v>1077</v>
      </c>
      <c r="E508" s="380">
        <v>219</v>
      </c>
      <c r="F508" s="380">
        <v>678</v>
      </c>
      <c r="G508" s="380">
        <v>830</v>
      </c>
      <c r="H508" s="137">
        <f t="shared" si="50"/>
        <v>1.5471976401179941</v>
      </c>
      <c r="I508" s="381">
        <f t="shared" si="51"/>
        <v>0.26385542168674697</v>
      </c>
      <c r="J508" s="137">
        <f t="shared" si="52"/>
        <v>-9.0796636460108854E-2</v>
      </c>
      <c r="K508" s="137">
        <f t="shared" si="53"/>
        <v>-0.14746176525374219</v>
      </c>
      <c r="L508" s="137">
        <f t="shared" si="54"/>
        <v>-0.13225178794002895</v>
      </c>
      <c r="M508" s="137">
        <f t="shared" si="55"/>
        <v>-0.37051018965388</v>
      </c>
      <c r="N508" s="383">
        <f t="shared" si="49"/>
        <v>-307.5234574127204</v>
      </c>
    </row>
    <row r="509" spans="2:14" x14ac:dyDescent="0.2">
      <c r="B509" s="382">
        <v>3</v>
      </c>
      <c r="C509" s="382">
        <v>1002</v>
      </c>
      <c r="D509" s="379" t="s">
        <v>1078</v>
      </c>
      <c r="E509" s="380">
        <v>1911</v>
      </c>
      <c r="F509" s="380">
        <v>5501</v>
      </c>
      <c r="G509" s="380">
        <v>3387</v>
      </c>
      <c r="H509" s="137">
        <f t="shared" si="50"/>
        <v>0.96309761861479726</v>
      </c>
      <c r="I509" s="381">
        <f t="shared" si="51"/>
        <v>0.56421612046058456</v>
      </c>
      <c r="J509" s="137">
        <f t="shared" si="52"/>
        <v>-2.2019831006355149E-2</v>
      </c>
      <c r="K509" s="137">
        <f t="shared" si="53"/>
        <v>-0.16256118679635137</v>
      </c>
      <c r="L509" s="137">
        <f t="shared" si="54"/>
        <v>0.11966084322869831</v>
      </c>
      <c r="M509" s="137">
        <f t="shared" si="55"/>
        <v>-6.4920174574008213E-2</v>
      </c>
      <c r="N509" s="383">
        <f t="shared" si="49"/>
        <v>-219.88463128216583</v>
      </c>
    </row>
    <row r="510" spans="2:14" x14ac:dyDescent="0.2">
      <c r="B510" s="382">
        <v>3</v>
      </c>
      <c r="C510" s="382">
        <v>1004</v>
      </c>
      <c r="D510" s="379" t="s">
        <v>1079</v>
      </c>
      <c r="E510" s="380">
        <v>1095</v>
      </c>
      <c r="F510" s="380">
        <v>9246</v>
      </c>
      <c r="G510" s="380">
        <v>1821</v>
      </c>
      <c r="H510" s="137">
        <f t="shared" si="50"/>
        <v>0.31537962362102528</v>
      </c>
      <c r="I510" s="381">
        <f t="shared" si="51"/>
        <v>0.60131795716639214</v>
      </c>
      <c r="J510" s="137">
        <f t="shared" si="52"/>
        <v>-6.414125350951444E-2</v>
      </c>
      <c r="K510" s="137">
        <f t="shared" si="53"/>
        <v>-0.17930518043972613</v>
      </c>
      <c r="L510" s="137">
        <f t="shared" si="54"/>
        <v>0.15077816764533253</v>
      </c>
      <c r="M510" s="137">
        <f t="shared" si="55"/>
        <v>-9.2668266303908037E-2</v>
      </c>
      <c r="N510" s="383">
        <f t="shared" si="49"/>
        <v>-168.74891293941653</v>
      </c>
    </row>
    <row r="511" spans="2:14" x14ac:dyDescent="0.2">
      <c r="B511" s="382">
        <v>3</v>
      </c>
      <c r="C511" s="382">
        <v>1005</v>
      </c>
      <c r="D511" s="379" t="s">
        <v>1080</v>
      </c>
      <c r="E511" s="380">
        <v>931</v>
      </c>
      <c r="F511" s="380">
        <v>3734</v>
      </c>
      <c r="G511" s="380">
        <v>1794</v>
      </c>
      <c r="H511" s="137">
        <f t="shared" si="50"/>
        <v>0.72978039635779324</v>
      </c>
      <c r="I511" s="381">
        <f t="shared" si="51"/>
        <v>0.51895206243032332</v>
      </c>
      <c r="J511" s="137">
        <f t="shared" si="52"/>
        <v>-6.4867484931982702E-2</v>
      </c>
      <c r="K511" s="137">
        <f t="shared" si="53"/>
        <v>-0.16859261114545979</v>
      </c>
      <c r="L511" s="137">
        <f t="shared" si="54"/>
        <v>8.169786071358949E-2</v>
      </c>
      <c r="M511" s="137">
        <f t="shared" si="55"/>
        <v>-0.15176223536385303</v>
      </c>
      <c r="N511" s="383">
        <f t="shared" si="49"/>
        <v>-272.26145024275235</v>
      </c>
    </row>
    <row r="512" spans="2:14" x14ac:dyDescent="0.2">
      <c r="B512" s="382">
        <v>3</v>
      </c>
      <c r="C512" s="382">
        <v>1007</v>
      </c>
      <c r="D512" s="379" t="s">
        <v>1081</v>
      </c>
      <c r="E512" s="380">
        <v>282</v>
      </c>
      <c r="F512" s="380">
        <v>3697</v>
      </c>
      <c r="G512" s="380">
        <v>652</v>
      </c>
      <c r="H512" s="137">
        <f t="shared" si="50"/>
        <v>0.25263727346497161</v>
      </c>
      <c r="I512" s="381">
        <f t="shared" si="51"/>
        <v>0.43251533742331288</v>
      </c>
      <c r="J512" s="137">
        <f t="shared" si="52"/>
        <v>-9.5584384356381114E-2</v>
      </c>
      <c r="K512" s="137">
        <f t="shared" si="53"/>
        <v>-0.18092711702370734</v>
      </c>
      <c r="L512" s="137">
        <f t="shared" si="54"/>
        <v>9.2033469006513359E-3</v>
      </c>
      <c r="M512" s="137">
        <f t="shared" si="55"/>
        <v>-0.26730815447943712</v>
      </c>
      <c r="N512" s="383">
        <f t="shared" si="49"/>
        <v>-174.284916720593</v>
      </c>
    </row>
    <row r="513" spans="2:14" x14ac:dyDescent="0.2">
      <c r="B513" s="382">
        <v>3</v>
      </c>
      <c r="C513" s="382">
        <v>1008</v>
      </c>
      <c r="D513" s="379" t="s">
        <v>1082</v>
      </c>
      <c r="E513" s="380">
        <v>2504</v>
      </c>
      <c r="F513" s="380">
        <v>3771</v>
      </c>
      <c r="G513" s="380">
        <v>4251</v>
      </c>
      <c r="H513" s="137">
        <f t="shared" si="50"/>
        <v>1.7913020418987007</v>
      </c>
      <c r="I513" s="381">
        <f t="shared" si="51"/>
        <v>0.58903787344154312</v>
      </c>
      <c r="J513" s="137">
        <f t="shared" si="52"/>
        <v>1.2195745126292875E-3</v>
      </c>
      <c r="K513" s="137">
        <f t="shared" si="53"/>
        <v>-0.14115148426212754</v>
      </c>
      <c r="L513" s="137">
        <f t="shared" si="54"/>
        <v>0.14047885680097905</v>
      </c>
      <c r="M513" s="137">
        <f t="shared" si="55"/>
        <v>5.4694705148081169E-4</v>
      </c>
      <c r="N513" s="383">
        <f t="shared" si="49"/>
        <v>2.3250719158449304</v>
      </c>
    </row>
    <row r="514" spans="2:14" x14ac:dyDescent="0.2">
      <c r="B514" s="382">
        <v>3</v>
      </c>
      <c r="C514" s="382">
        <v>1009</v>
      </c>
      <c r="D514" s="379" t="s">
        <v>1083</v>
      </c>
      <c r="E514" s="380">
        <v>1952</v>
      </c>
      <c r="F514" s="380">
        <v>1540</v>
      </c>
      <c r="G514" s="380">
        <v>2199</v>
      </c>
      <c r="H514" s="137">
        <f t="shared" si="50"/>
        <v>2.6954545454545453</v>
      </c>
      <c r="I514" s="381">
        <f t="shared" si="51"/>
        <v>0.88767621646202821</v>
      </c>
      <c r="J514" s="137">
        <f t="shared" si="52"/>
        <v>-5.3974013594958743E-2</v>
      </c>
      <c r="K514" s="137">
        <f t="shared" si="53"/>
        <v>-0.11777846716334209</v>
      </c>
      <c r="L514" s="137">
        <f t="shared" si="54"/>
        <v>0.39094694755078041</v>
      </c>
      <c r="M514" s="137">
        <f t="shared" si="55"/>
        <v>0.21919446679247959</v>
      </c>
      <c r="N514" s="383">
        <f t="shared" si="49"/>
        <v>482.00863247666263</v>
      </c>
    </row>
    <row r="515" spans="2:14" x14ac:dyDescent="0.2">
      <c r="B515" s="382">
        <v>3</v>
      </c>
      <c r="C515" s="382">
        <v>1010</v>
      </c>
      <c r="D515" s="379" t="s">
        <v>1084</v>
      </c>
      <c r="E515" s="380">
        <v>2327</v>
      </c>
      <c r="F515" s="380">
        <v>10286</v>
      </c>
      <c r="G515" s="380">
        <v>4474</v>
      </c>
      <c r="H515" s="137">
        <f t="shared" si="50"/>
        <v>0.66118996694536258</v>
      </c>
      <c r="I515" s="381">
        <f t="shared" si="51"/>
        <v>0.5201162270898525</v>
      </c>
      <c r="J515" s="137">
        <f t="shared" si="52"/>
        <v>7.2177081130153174E-3</v>
      </c>
      <c r="K515" s="137">
        <f t="shared" si="53"/>
        <v>-0.17036572494336985</v>
      </c>
      <c r="L515" s="137">
        <f t="shared" si="54"/>
        <v>8.2674246051927192E-2</v>
      </c>
      <c r="M515" s="137">
        <f t="shared" si="55"/>
        <v>-8.047377077842735E-2</v>
      </c>
      <c r="N515" s="383">
        <f t="shared" si="49"/>
        <v>-360.03965046268394</v>
      </c>
    </row>
    <row r="516" spans="2:14" x14ac:dyDescent="0.2">
      <c r="B516" s="382">
        <v>3</v>
      </c>
      <c r="C516" s="382">
        <v>1021</v>
      </c>
      <c r="D516" s="379" t="s">
        <v>1085</v>
      </c>
      <c r="E516" s="380">
        <v>538</v>
      </c>
      <c r="F516" s="380">
        <v>448</v>
      </c>
      <c r="G516" s="380">
        <v>1405</v>
      </c>
      <c r="H516" s="137">
        <f t="shared" si="50"/>
        <v>4.3370535714285712</v>
      </c>
      <c r="I516" s="381">
        <f t="shared" si="51"/>
        <v>0.38291814946619218</v>
      </c>
      <c r="J516" s="137">
        <f t="shared" si="52"/>
        <v>-7.5330596907543984E-2</v>
      </c>
      <c r="K516" s="137">
        <f t="shared" si="53"/>
        <v>-7.5341907011661283E-2</v>
      </c>
      <c r="L516" s="137">
        <f t="shared" si="54"/>
        <v>-3.2393833315845326E-2</v>
      </c>
      <c r="M516" s="137">
        <f t="shared" si="55"/>
        <v>-0.18306633723505061</v>
      </c>
      <c r="N516" s="383">
        <f t="shared" si="49"/>
        <v>-257.20820381524612</v>
      </c>
    </row>
    <row r="517" spans="2:14" x14ac:dyDescent="0.2">
      <c r="B517" s="382">
        <v>3</v>
      </c>
      <c r="C517" s="382">
        <v>1023</v>
      </c>
      <c r="D517" s="379" t="s">
        <v>1086</v>
      </c>
      <c r="E517" s="380">
        <v>887</v>
      </c>
      <c r="F517" s="380">
        <v>873</v>
      </c>
      <c r="G517" s="380">
        <v>2821</v>
      </c>
      <c r="H517" s="137">
        <f t="shared" si="50"/>
        <v>4.2474226804123711</v>
      </c>
      <c r="I517" s="381">
        <f t="shared" si="51"/>
        <v>0.31442750797589508</v>
      </c>
      <c r="J517" s="137">
        <f t="shared" si="52"/>
        <v>-3.7243793418097269E-2</v>
      </c>
      <c r="K517" s="137">
        <f t="shared" si="53"/>
        <v>-7.7658932447151455E-2</v>
      </c>
      <c r="L517" s="137">
        <f t="shared" si="54"/>
        <v>-8.9836960125342522E-2</v>
      </c>
      <c r="M517" s="137">
        <f t="shared" si="55"/>
        <v>-0.20473968599059122</v>
      </c>
      <c r="N517" s="383">
        <f t="shared" si="49"/>
        <v>-577.57065417945785</v>
      </c>
    </row>
    <row r="518" spans="2:14" x14ac:dyDescent="0.2">
      <c r="B518" s="382">
        <v>3</v>
      </c>
      <c r="C518" s="382">
        <v>1024</v>
      </c>
      <c r="D518" s="379" t="s">
        <v>1087</v>
      </c>
      <c r="E518" s="380">
        <v>16697</v>
      </c>
      <c r="F518" s="380">
        <v>1997</v>
      </c>
      <c r="G518" s="380">
        <v>32380</v>
      </c>
      <c r="H518" s="137">
        <f t="shared" si="50"/>
        <v>24.575363044566849</v>
      </c>
      <c r="I518" s="381">
        <f t="shared" si="51"/>
        <v>0.51565781346510187</v>
      </c>
      <c r="J518" s="137">
        <f t="shared" si="52"/>
        <v>0.75781822942410282</v>
      </c>
      <c r="K518" s="137">
        <f t="shared" si="53"/>
        <v>0.44783349924540433</v>
      </c>
      <c r="L518" s="137">
        <f t="shared" si="54"/>
        <v>7.893497286593984E-2</v>
      </c>
      <c r="M518" s="137">
        <f t="shared" si="55"/>
        <v>1.2845867015354471</v>
      </c>
      <c r="N518" s="383">
        <f t="shared" si="49"/>
        <v>41594.917395717777</v>
      </c>
    </row>
    <row r="519" spans="2:14" x14ac:dyDescent="0.2">
      <c r="B519" s="382">
        <v>3</v>
      </c>
      <c r="C519" s="382">
        <v>1025</v>
      </c>
      <c r="D519" s="379" t="s">
        <v>1088</v>
      </c>
      <c r="E519" s="380">
        <v>406</v>
      </c>
      <c r="F519" s="380">
        <v>568</v>
      </c>
      <c r="G519" s="380">
        <v>1032</v>
      </c>
      <c r="H519" s="137">
        <f t="shared" si="50"/>
        <v>2.5316901408450705</v>
      </c>
      <c r="I519" s="381">
        <f t="shared" si="51"/>
        <v>0.39341085271317827</v>
      </c>
      <c r="J519" s="137">
        <f t="shared" si="52"/>
        <v>-8.5363349521642581E-2</v>
      </c>
      <c r="K519" s="137">
        <f t="shared" si="53"/>
        <v>-0.12201189926031274</v>
      </c>
      <c r="L519" s="137">
        <f t="shared" si="54"/>
        <v>-2.3593599151350998E-2</v>
      </c>
      <c r="M519" s="137">
        <f t="shared" si="55"/>
        <v>-0.23096884793330633</v>
      </c>
      <c r="N519" s="383">
        <f t="shared" si="49"/>
        <v>-238.35985106717212</v>
      </c>
    </row>
    <row r="520" spans="2:14" x14ac:dyDescent="0.2">
      <c r="B520" s="382">
        <v>3</v>
      </c>
      <c r="C520" s="382">
        <v>1026</v>
      </c>
      <c r="D520" s="379" t="s">
        <v>1089</v>
      </c>
      <c r="E520" s="380">
        <v>1551</v>
      </c>
      <c r="F520" s="380">
        <v>1309</v>
      </c>
      <c r="G520" s="380">
        <v>3806</v>
      </c>
      <c r="H520" s="137">
        <f t="shared" si="50"/>
        <v>4.0924369747899156</v>
      </c>
      <c r="I520" s="381">
        <f t="shared" si="51"/>
        <v>0.40751445086705201</v>
      </c>
      <c r="J520" s="137">
        <f t="shared" si="52"/>
        <v>-1.0749795228051353E-2</v>
      </c>
      <c r="K520" s="137">
        <f t="shared" si="53"/>
        <v>-8.1665428622668873E-2</v>
      </c>
      <c r="L520" s="137">
        <f t="shared" si="54"/>
        <v>-1.1764906068691924E-2</v>
      </c>
      <c r="M520" s="137">
        <f t="shared" si="55"/>
        <v>-0.10418012991941214</v>
      </c>
      <c r="N520" s="383">
        <f t="shared" si="49"/>
        <v>-396.50957447328261</v>
      </c>
    </row>
    <row r="521" spans="2:14" x14ac:dyDescent="0.2">
      <c r="B521" s="382">
        <v>3</v>
      </c>
      <c r="C521" s="382">
        <v>1030</v>
      </c>
      <c r="D521" s="379" t="s">
        <v>1090</v>
      </c>
      <c r="E521" s="380">
        <v>3191</v>
      </c>
      <c r="F521" s="380">
        <v>2739</v>
      </c>
      <c r="G521" s="380">
        <v>6030</v>
      </c>
      <c r="H521" s="137">
        <f t="shared" si="50"/>
        <v>3.3665571376414749</v>
      </c>
      <c r="I521" s="381">
        <f t="shared" si="51"/>
        <v>0.52918739635157541</v>
      </c>
      <c r="J521" s="137">
        <f t="shared" si="52"/>
        <v>4.9070156015260435E-2</v>
      </c>
      <c r="K521" s="137">
        <f t="shared" si="53"/>
        <v>-0.10042996422768054</v>
      </c>
      <c r="L521" s="137">
        <f t="shared" si="54"/>
        <v>9.02822391276729E-2</v>
      </c>
      <c r="M521" s="137">
        <f t="shared" si="55"/>
        <v>3.8922430915252798E-2</v>
      </c>
      <c r="N521" s="383">
        <f t="shared" si="49"/>
        <v>234.70225841897437</v>
      </c>
    </row>
    <row r="522" spans="2:14" x14ac:dyDescent="0.2">
      <c r="B522" s="382">
        <v>3</v>
      </c>
      <c r="C522" s="382">
        <v>1031</v>
      </c>
      <c r="D522" s="379" t="s">
        <v>1091</v>
      </c>
      <c r="E522" s="380">
        <v>5387</v>
      </c>
      <c r="F522" s="380">
        <v>948</v>
      </c>
      <c r="G522" s="380">
        <v>10033</v>
      </c>
      <c r="H522" s="137">
        <f t="shared" si="50"/>
        <v>16.265822784810126</v>
      </c>
      <c r="I522" s="381">
        <f t="shared" si="51"/>
        <v>0.5369281371474135</v>
      </c>
      <c r="J522" s="137">
        <f t="shared" si="52"/>
        <v>0.15674068876120337</v>
      </c>
      <c r="K522" s="137">
        <f t="shared" si="53"/>
        <v>0.23302568108362684</v>
      </c>
      <c r="L522" s="137">
        <f t="shared" si="54"/>
        <v>9.6774401348080324E-2</v>
      </c>
      <c r="M522" s="137">
        <f t="shared" si="55"/>
        <v>0.4865407711929105</v>
      </c>
      <c r="N522" s="383">
        <f t="shared" si="49"/>
        <v>4881.4635573784708</v>
      </c>
    </row>
    <row r="523" spans="2:14" x14ac:dyDescent="0.2">
      <c r="B523" s="382">
        <v>3</v>
      </c>
      <c r="C523" s="382">
        <v>1032</v>
      </c>
      <c r="D523" s="379" t="s">
        <v>1092</v>
      </c>
      <c r="E523" s="380">
        <v>1227</v>
      </c>
      <c r="F523" s="380">
        <v>2323</v>
      </c>
      <c r="G523" s="380">
        <v>2452</v>
      </c>
      <c r="H523" s="137">
        <f t="shared" si="50"/>
        <v>1.5837279380111924</v>
      </c>
      <c r="I523" s="381">
        <f t="shared" si="51"/>
        <v>0.50040783034257752</v>
      </c>
      <c r="J523" s="137">
        <f t="shared" si="52"/>
        <v>-4.7168956191830209E-2</v>
      </c>
      <c r="K523" s="137">
        <f t="shared" si="53"/>
        <v>-0.14651742978608209</v>
      </c>
      <c r="L523" s="137">
        <f t="shared" si="54"/>
        <v>6.6144806278378238E-2</v>
      </c>
      <c r="M523" s="137">
        <f t="shared" si="55"/>
        <v>-0.12754157969953406</v>
      </c>
      <c r="N523" s="383">
        <f t="shared" si="49"/>
        <v>-312.73195342325749</v>
      </c>
    </row>
    <row r="524" spans="2:14" x14ac:dyDescent="0.2">
      <c r="B524" s="382">
        <v>3</v>
      </c>
      <c r="C524" s="382">
        <v>1033</v>
      </c>
      <c r="D524" s="379" t="s">
        <v>1093</v>
      </c>
      <c r="E524" s="380">
        <v>1492</v>
      </c>
      <c r="F524" s="380">
        <v>1010</v>
      </c>
      <c r="G524" s="380">
        <v>2919</v>
      </c>
      <c r="H524" s="137">
        <f t="shared" si="50"/>
        <v>4.3673267326732672</v>
      </c>
      <c r="I524" s="381">
        <f t="shared" si="51"/>
        <v>0.51113394998287087</v>
      </c>
      <c r="J524" s="137">
        <f t="shared" si="52"/>
        <v>-3.4607842329138383E-2</v>
      </c>
      <c r="K524" s="137">
        <f t="shared" si="53"/>
        <v>-7.4559323196847049E-2</v>
      </c>
      <c r="L524" s="137">
        <f t="shared" si="54"/>
        <v>7.5140806859837192E-2</v>
      </c>
      <c r="M524" s="137">
        <f t="shared" si="55"/>
        <v>-3.402635866614824E-2</v>
      </c>
      <c r="N524" s="383">
        <f t="shared" si="49"/>
        <v>-99.32294094648671</v>
      </c>
    </row>
    <row r="525" spans="2:14" x14ac:dyDescent="0.2">
      <c r="B525" s="382">
        <v>3</v>
      </c>
      <c r="C525" s="382">
        <v>1037</v>
      </c>
      <c r="D525" s="379" t="s">
        <v>1094</v>
      </c>
      <c r="E525" s="380">
        <v>976</v>
      </c>
      <c r="F525" s="380">
        <v>943</v>
      </c>
      <c r="G525" s="380">
        <v>3129</v>
      </c>
      <c r="H525" s="137">
        <f t="shared" si="50"/>
        <v>4.3531283138918342</v>
      </c>
      <c r="I525" s="381">
        <f t="shared" si="51"/>
        <v>0.31192074145094278</v>
      </c>
      <c r="J525" s="137">
        <f t="shared" si="52"/>
        <v>-2.8959375709940779E-2</v>
      </c>
      <c r="K525" s="137">
        <f t="shared" si="53"/>
        <v>-7.4926362920399239E-2</v>
      </c>
      <c r="L525" s="137">
        <f t="shared" si="54"/>
        <v>-9.1939386153795433E-2</v>
      </c>
      <c r="M525" s="137">
        <f t="shared" si="55"/>
        <v>-0.19582512478413544</v>
      </c>
      <c r="N525" s="383">
        <f t="shared" ref="N525:N588" si="56">M525*G525</f>
        <v>-612.7368154495598</v>
      </c>
    </row>
    <row r="526" spans="2:14" x14ac:dyDescent="0.2">
      <c r="B526" s="382">
        <v>3</v>
      </c>
      <c r="C526" s="382">
        <v>1039</v>
      </c>
      <c r="D526" s="379" t="s">
        <v>1095</v>
      </c>
      <c r="E526" s="380">
        <v>685</v>
      </c>
      <c r="F526" s="380">
        <v>1660</v>
      </c>
      <c r="G526" s="380">
        <v>1789</v>
      </c>
      <c r="H526" s="137">
        <f t="shared" ref="H526:H589" si="57">(G526+E526)/F526</f>
        <v>1.4903614457831325</v>
      </c>
      <c r="I526" s="381">
        <f t="shared" ref="I526:I589" si="58">E526/G526</f>
        <v>0.38289547233091115</v>
      </c>
      <c r="J526" s="137">
        <f t="shared" ref="J526:J589" si="59">$J$6*(G526-G$10)/G$11</f>
        <v>-6.5001972232439781E-2</v>
      </c>
      <c r="K526" s="137">
        <f t="shared" ref="K526:K589" si="60">$K$6*(H526-H$10)/H$11</f>
        <v>-0.14893102330124428</v>
      </c>
      <c r="L526" s="137">
        <f t="shared" ref="L526:L589" si="61">$L$6*(I526-I$10)/I$11</f>
        <v>-3.2412852637745078E-2</v>
      </c>
      <c r="M526" s="137">
        <f t="shared" ref="M526:M589" si="62">SUM(J526:L526)</f>
        <v>-0.24634584817142913</v>
      </c>
      <c r="N526" s="383">
        <f t="shared" si="56"/>
        <v>-440.71272237868669</v>
      </c>
    </row>
    <row r="527" spans="2:14" x14ac:dyDescent="0.2">
      <c r="B527" s="382">
        <v>3</v>
      </c>
      <c r="C527" s="382">
        <v>1040</v>
      </c>
      <c r="D527" s="379" t="s">
        <v>1096</v>
      </c>
      <c r="E527" s="380">
        <v>7310</v>
      </c>
      <c r="F527" s="380">
        <v>1545</v>
      </c>
      <c r="G527" s="380">
        <v>7828</v>
      </c>
      <c r="H527" s="137">
        <f t="shared" si="57"/>
        <v>9.7980582524271842</v>
      </c>
      <c r="I527" s="381">
        <f t="shared" si="58"/>
        <v>0.93382728666326009</v>
      </c>
      <c r="J527" s="137">
        <f t="shared" si="59"/>
        <v>9.7431789259628518E-2</v>
      </c>
      <c r="K527" s="137">
        <f t="shared" si="60"/>
        <v>6.5829140221571505E-2</v>
      </c>
      <c r="L527" s="137">
        <f t="shared" si="61"/>
        <v>0.42965386750770529</v>
      </c>
      <c r="M527" s="137">
        <f t="shared" si="62"/>
        <v>0.59291479698890526</v>
      </c>
      <c r="N527" s="383">
        <f t="shared" si="56"/>
        <v>4641.3370308291505</v>
      </c>
    </row>
    <row r="528" spans="2:14" x14ac:dyDescent="0.2">
      <c r="B528" s="382">
        <v>3</v>
      </c>
      <c r="C528" s="382">
        <v>1041</v>
      </c>
      <c r="D528" s="379" t="s">
        <v>1097</v>
      </c>
      <c r="E528" s="380">
        <v>443</v>
      </c>
      <c r="F528" s="380">
        <v>1235</v>
      </c>
      <c r="G528" s="380">
        <v>1061</v>
      </c>
      <c r="H528" s="137">
        <f t="shared" si="57"/>
        <v>1.2178137651821863</v>
      </c>
      <c r="I528" s="381">
        <f t="shared" si="58"/>
        <v>0.41753063147973613</v>
      </c>
      <c r="J528" s="137">
        <f t="shared" si="59"/>
        <v>-8.458332317899149E-2</v>
      </c>
      <c r="K528" s="137">
        <f t="shared" si="60"/>
        <v>-0.15597658428113131</v>
      </c>
      <c r="L528" s="137">
        <f t="shared" si="61"/>
        <v>-3.3643316170312446E-3</v>
      </c>
      <c r="M528" s="137">
        <f t="shared" si="62"/>
        <v>-0.24392423907715405</v>
      </c>
      <c r="N528" s="383">
        <f t="shared" si="56"/>
        <v>-258.80361766086043</v>
      </c>
    </row>
    <row r="529" spans="2:14" x14ac:dyDescent="0.2">
      <c r="B529" s="382">
        <v>3</v>
      </c>
      <c r="C529" s="382">
        <v>1051</v>
      </c>
      <c r="D529" s="379" t="s">
        <v>1098</v>
      </c>
      <c r="E529" s="380">
        <v>1689</v>
      </c>
      <c r="F529" s="380">
        <v>687</v>
      </c>
      <c r="G529" s="380">
        <v>5621</v>
      </c>
      <c r="H529" s="137">
        <f t="shared" si="57"/>
        <v>10.640465793304221</v>
      </c>
      <c r="I529" s="381">
        <f t="shared" si="58"/>
        <v>0.30048034157623199</v>
      </c>
      <c r="J529" s="137">
        <f t="shared" si="59"/>
        <v>3.8069094837870812E-2</v>
      </c>
      <c r="K529" s="137">
        <f t="shared" si="60"/>
        <v>8.7606003947137301E-2</v>
      </c>
      <c r="L529" s="137">
        <f t="shared" si="61"/>
        <v>-0.10153445383683747</v>
      </c>
      <c r="M529" s="137">
        <f t="shared" si="62"/>
        <v>2.4140644948170628E-2</v>
      </c>
      <c r="N529" s="383">
        <f t="shared" si="56"/>
        <v>135.69456525366709</v>
      </c>
    </row>
    <row r="530" spans="2:14" x14ac:dyDescent="0.2">
      <c r="B530" s="382">
        <v>3</v>
      </c>
      <c r="C530" s="382">
        <v>1052</v>
      </c>
      <c r="D530" s="379" t="s">
        <v>1099</v>
      </c>
      <c r="E530" s="380">
        <v>2603</v>
      </c>
      <c r="F530" s="380">
        <v>450</v>
      </c>
      <c r="G530" s="380">
        <v>6782</v>
      </c>
      <c r="H530" s="137">
        <f t="shared" si="57"/>
        <v>20.855555555555554</v>
      </c>
      <c r="I530" s="381">
        <f t="shared" si="58"/>
        <v>0.38381008552049545</v>
      </c>
      <c r="J530" s="137">
        <f t="shared" si="59"/>
        <v>6.9297046004006144E-2</v>
      </c>
      <c r="K530" s="137">
        <f t="shared" si="60"/>
        <v>0.3516736990978388</v>
      </c>
      <c r="L530" s="137">
        <f t="shared" si="61"/>
        <v>-3.1645766211223982E-2</v>
      </c>
      <c r="M530" s="137">
        <f t="shared" si="62"/>
        <v>0.38932497889062095</v>
      </c>
      <c r="N530" s="383">
        <f t="shared" si="56"/>
        <v>2640.4020068361915</v>
      </c>
    </row>
    <row r="531" spans="2:14" x14ac:dyDescent="0.2">
      <c r="B531" s="382">
        <v>3</v>
      </c>
      <c r="C531" s="382">
        <v>1053</v>
      </c>
      <c r="D531" s="379" t="s">
        <v>1100</v>
      </c>
      <c r="E531" s="380">
        <v>3449</v>
      </c>
      <c r="F531" s="380">
        <v>271</v>
      </c>
      <c r="G531" s="380">
        <v>1665</v>
      </c>
      <c r="H531" s="137">
        <f t="shared" si="57"/>
        <v>18.870848708487085</v>
      </c>
      <c r="I531" s="381">
        <f t="shared" si="58"/>
        <v>2.0714714714714715</v>
      </c>
      <c r="J531" s="137">
        <f t="shared" si="59"/>
        <v>-6.8337257283775515E-2</v>
      </c>
      <c r="K531" s="137">
        <f t="shared" si="60"/>
        <v>0.30036754566667406</v>
      </c>
      <c r="L531" s="137">
        <f t="shared" si="61"/>
        <v>1.3837964737100885</v>
      </c>
      <c r="M531" s="137">
        <f t="shared" si="62"/>
        <v>1.6158267620929871</v>
      </c>
      <c r="N531" s="383">
        <f t="shared" si="56"/>
        <v>2690.3515588848236</v>
      </c>
    </row>
    <row r="532" spans="2:14" x14ac:dyDescent="0.2">
      <c r="B532" s="382">
        <v>3</v>
      </c>
      <c r="C532" s="382">
        <v>1054</v>
      </c>
      <c r="D532" s="379" t="s">
        <v>1101</v>
      </c>
      <c r="E532" s="380">
        <v>7124</v>
      </c>
      <c r="F532" s="380">
        <v>904</v>
      </c>
      <c r="G532" s="380">
        <v>14662</v>
      </c>
      <c r="H532" s="137">
        <f t="shared" si="57"/>
        <v>24.099557522123895</v>
      </c>
      <c r="I532" s="381">
        <f t="shared" si="58"/>
        <v>0.48588187150456963</v>
      </c>
      <c r="J532" s="137">
        <f t="shared" si="59"/>
        <v>0.28124903152437342</v>
      </c>
      <c r="K532" s="137">
        <f t="shared" si="60"/>
        <v>0.43553357133720405</v>
      </c>
      <c r="L532" s="137">
        <f t="shared" si="61"/>
        <v>5.3961879130887097E-2</v>
      </c>
      <c r="M532" s="137">
        <f t="shared" si="62"/>
        <v>0.77074448199246459</v>
      </c>
      <c r="N532" s="383">
        <f t="shared" si="56"/>
        <v>11300.655594973516</v>
      </c>
    </row>
    <row r="533" spans="2:14" x14ac:dyDescent="0.2">
      <c r="B533" s="382">
        <v>3</v>
      </c>
      <c r="C533" s="382">
        <v>1055</v>
      </c>
      <c r="D533" s="379" t="s">
        <v>1102</v>
      </c>
      <c r="E533" s="380">
        <v>375</v>
      </c>
      <c r="F533" s="380">
        <v>104</v>
      </c>
      <c r="G533" s="380">
        <v>1503</v>
      </c>
      <c r="H533" s="137">
        <f t="shared" si="57"/>
        <v>18.057692307692307</v>
      </c>
      <c r="I533" s="381">
        <f t="shared" si="58"/>
        <v>0.249500998003992</v>
      </c>
      <c r="J533" s="137">
        <f t="shared" si="59"/>
        <v>-7.2694645818585105E-2</v>
      </c>
      <c r="K533" s="137">
        <f t="shared" si="60"/>
        <v>0.2793468457460116</v>
      </c>
      <c r="L533" s="137">
        <f t="shared" si="61"/>
        <v>-0.1442908484882143</v>
      </c>
      <c r="M533" s="137">
        <f t="shared" si="62"/>
        <v>6.2361351439212204E-2</v>
      </c>
      <c r="N533" s="383">
        <f t="shared" si="56"/>
        <v>93.729111213135937</v>
      </c>
    </row>
    <row r="534" spans="2:14" x14ac:dyDescent="0.2">
      <c r="B534" s="382">
        <v>3</v>
      </c>
      <c r="C534" s="382">
        <v>1056</v>
      </c>
      <c r="D534" s="379" t="s">
        <v>1103</v>
      </c>
      <c r="E534" s="380">
        <v>163</v>
      </c>
      <c r="F534" s="380">
        <v>333</v>
      </c>
      <c r="G534" s="380">
        <v>1201</v>
      </c>
      <c r="H534" s="137">
        <f t="shared" si="57"/>
        <v>4.0960960960960957</v>
      </c>
      <c r="I534" s="381">
        <f t="shared" si="58"/>
        <v>0.13572023313905079</v>
      </c>
      <c r="J534" s="137">
        <f t="shared" si="59"/>
        <v>-8.0817678766193085E-2</v>
      </c>
      <c r="K534" s="137">
        <f t="shared" si="60"/>
        <v>-8.1570837605645166E-2</v>
      </c>
      <c r="L534" s="137">
        <f t="shared" si="61"/>
        <v>-0.23971881882696969</v>
      </c>
      <c r="M534" s="137">
        <f t="shared" si="62"/>
        <v>-0.40210733519880792</v>
      </c>
      <c r="N534" s="383">
        <f t="shared" si="56"/>
        <v>-482.9309095737683</v>
      </c>
    </row>
    <row r="535" spans="2:14" x14ac:dyDescent="0.2">
      <c r="B535" s="382">
        <v>3</v>
      </c>
      <c r="C535" s="382">
        <v>1057</v>
      </c>
      <c r="D535" s="379" t="s">
        <v>1104</v>
      </c>
      <c r="E535" s="380">
        <v>147</v>
      </c>
      <c r="F535" s="380">
        <v>122</v>
      </c>
      <c r="G535" s="380">
        <v>566</v>
      </c>
      <c r="H535" s="137">
        <f t="shared" si="57"/>
        <v>5.8442622950819674</v>
      </c>
      <c r="I535" s="381">
        <f t="shared" si="58"/>
        <v>0.25971731448763252</v>
      </c>
      <c r="J535" s="137">
        <f t="shared" si="59"/>
        <v>-9.7897565924242994E-2</v>
      </c>
      <c r="K535" s="137">
        <f t="shared" si="60"/>
        <v>-3.6379436487225539E-2</v>
      </c>
      <c r="L535" s="137">
        <f t="shared" si="61"/>
        <v>-0.13572242000621712</v>
      </c>
      <c r="M535" s="137">
        <f t="shared" si="62"/>
        <v>-0.26999942241768565</v>
      </c>
      <c r="N535" s="383">
        <f t="shared" si="56"/>
        <v>-152.81967308841007</v>
      </c>
    </row>
    <row r="536" spans="2:14" x14ac:dyDescent="0.2">
      <c r="B536" s="382">
        <v>3</v>
      </c>
      <c r="C536" s="382">
        <v>1058</v>
      </c>
      <c r="D536" s="379" t="s">
        <v>1105</v>
      </c>
      <c r="E536" s="380">
        <v>5350</v>
      </c>
      <c r="F536" s="380">
        <v>1277</v>
      </c>
      <c r="G536" s="380">
        <v>15475</v>
      </c>
      <c r="H536" s="137">
        <f t="shared" si="57"/>
        <v>16.307752545027409</v>
      </c>
      <c r="I536" s="381">
        <f t="shared" si="58"/>
        <v>0.34571890145395801</v>
      </c>
      <c r="J536" s="137">
        <f t="shared" si="59"/>
        <v>0.30311666657869563</v>
      </c>
      <c r="K536" s="137">
        <f t="shared" si="60"/>
        <v>0.23410959668265718</v>
      </c>
      <c r="L536" s="137">
        <f t="shared" si="61"/>
        <v>-6.3592856631861802E-2</v>
      </c>
      <c r="M536" s="137">
        <f t="shared" si="62"/>
        <v>0.47363340662949099</v>
      </c>
      <c r="N536" s="383">
        <f t="shared" si="56"/>
        <v>7329.4769675913731</v>
      </c>
    </row>
    <row r="537" spans="2:14" x14ac:dyDescent="0.2">
      <c r="B537" s="382">
        <v>3</v>
      </c>
      <c r="C537" s="382">
        <v>1059</v>
      </c>
      <c r="D537" s="379" t="s">
        <v>1106</v>
      </c>
      <c r="E537" s="380">
        <v>13211</v>
      </c>
      <c r="F537" s="380">
        <v>2696</v>
      </c>
      <c r="G537" s="380">
        <v>29632</v>
      </c>
      <c r="H537" s="137">
        <f t="shared" si="57"/>
        <v>15.891320474777448</v>
      </c>
      <c r="I537" s="381">
        <f t="shared" si="58"/>
        <v>0.44583558315334776</v>
      </c>
      <c r="J537" s="137">
        <f t="shared" si="59"/>
        <v>0.68390400909288851</v>
      </c>
      <c r="K537" s="137">
        <f t="shared" si="60"/>
        <v>0.22334451683146395</v>
      </c>
      <c r="L537" s="137">
        <f t="shared" si="61"/>
        <v>2.0375042010448995E-2</v>
      </c>
      <c r="M537" s="137">
        <f t="shared" si="62"/>
        <v>0.9276235679348015</v>
      </c>
      <c r="N537" s="383">
        <f t="shared" si="56"/>
        <v>27487.341565044037</v>
      </c>
    </row>
    <row r="538" spans="2:14" x14ac:dyDescent="0.2">
      <c r="B538" s="382">
        <v>3</v>
      </c>
      <c r="C538" s="382">
        <v>1061</v>
      </c>
      <c r="D538" s="379" t="s">
        <v>1107</v>
      </c>
      <c r="E538" s="380">
        <v>83670</v>
      </c>
      <c r="F538" s="380">
        <v>2845</v>
      </c>
      <c r="G538" s="380">
        <v>85534</v>
      </c>
      <c r="H538" s="137">
        <f t="shared" si="57"/>
        <v>59.474165202108964</v>
      </c>
      <c r="I538" s="381">
        <f t="shared" si="58"/>
        <v>0.97820749643416649</v>
      </c>
      <c r="J538" s="137">
        <f t="shared" si="59"/>
        <v>2.1875258231232912</v>
      </c>
      <c r="K538" s="137">
        <f t="shared" si="60"/>
        <v>1.3499935843498754</v>
      </c>
      <c r="L538" s="137">
        <f t="shared" si="61"/>
        <v>0.46687556615486175</v>
      </c>
      <c r="M538" s="137">
        <f t="shared" si="62"/>
        <v>4.0043949736280284</v>
      </c>
      <c r="N538" s="383">
        <f t="shared" si="56"/>
        <v>342511.91967429977</v>
      </c>
    </row>
    <row r="539" spans="2:14" x14ac:dyDescent="0.2">
      <c r="B539" s="382">
        <v>3</v>
      </c>
      <c r="C539" s="382">
        <v>1062</v>
      </c>
      <c r="D539" s="379" t="s">
        <v>1108</v>
      </c>
      <c r="E539" s="380">
        <v>4102</v>
      </c>
      <c r="F539" s="380">
        <v>2806</v>
      </c>
      <c r="G539" s="380">
        <v>7771</v>
      </c>
      <c r="H539" s="137">
        <f t="shared" si="57"/>
        <v>4.2312900926585888</v>
      </c>
      <c r="I539" s="381">
        <f t="shared" si="58"/>
        <v>0.52785999227898595</v>
      </c>
      <c r="J539" s="137">
        <f t="shared" si="59"/>
        <v>9.5898634034417729E-2</v>
      </c>
      <c r="K539" s="137">
        <f t="shared" si="60"/>
        <v>-7.8075971882350589E-2</v>
      </c>
      <c r="L539" s="137">
        <f t="shared" si="61"/>
        <v>8.9168944832130323E-2</v>
      </c>
      <c r="M539" s="137">
        <f t="shared" si="62"/>
        <v>0.10699160698419746</v>
      </c>
      <c r="N539" s="383">
        <f t="shared" si="56"/>
        <v>831.43177787419847</v>
      </c>
    </row>
    <row r="540" spans="2:14" x14ac:dyDescent="0.2">
      <c r="B540" s="382">
        <v>3</v>
      </c>
      <c r="C540" s="382">
        <v>1063</v>
      </c>
      <c r="D540" s="379" t="s">
        <v>1109</v>
      </c>
      <c r="E540" s="380">
        <v>2637</v>
      </c>
      <c r="F540" s="380">
        <v>723</v>
      </c>
      <c r="G540" s="380">
        <v>7771</v>
      </c>
      <c r="H540" s="137">
        <f t="shared" si="57"/>
        <v>14.395573997233749</v>
      </c>
      <c r="I540" s="381">
        <f t="shared" si="58"/>
        <v>0.33933856646506239</v>
      </c>
      <c r="J540" s="137">
        <f t="shared" si="59"/>
        <v>9.5898634034417729E-2</v>
      </c>
      <c r="K540" s="137">
        <f t="shared" si="60"/>
        <v>0.1846783539246688</v>
      </c>
      <c r="L540" s="137">
        <f t="shared" si="61"/>
        <v>-6.8944045989697278E-2</v>
      </c>
      <c r="M540" s="137">
        <f t="shared" si="62"/>
        <v>0.21163294196938925</v>
      </c>
      <c r="N540" s="383">
        <f t="shared" si="56"/>
        <v>1644.5995920441239</v>
      </c>
    </row>
    <row r="541" spans="2:14" x14ac:dyDescent="0.2">
      <c r="B541" s="382">
        <v>3</v>
      </c>
      <c r="C541" s="382">
        <v>1064</v>
      </c>
      <c r="D541" s="379" t="s">
        <v>1110</v>
      </c>
      <c r="E541" s="380">
        <v>469</v>
      </c>
      <c r="F541" s="380">
        <v>674</v>
      </c>
      <c r="G541" s="380">
        <v>1580</v>
      </c>
      <c r="H541" s="137">
        <f t="shared" si="57"/>
        <v>3.0400593471810091</v>
      </c>
      <c r="I541" s="381">
        <f t="shared" si="58"/>
        <v>0.29683544303797471</v>
      </c>
      <c r="J541" s="137">
        <f t="shared" si="59"/>
        <v>-7.0623541391545974E-2</v>
      </c>
      <c r="K541" s="137">
        <f t="shared" si="60"/>
        <v>-0.10887017581713701</v>
      </c>
      <c r="L541" s="137">
        <f t="shared" si="61"/>
        <v>-0.10459143161343672</v>
      </c>
      <c r="M541" s="137">
        <f t="shared" si="62"/>
        <v>-0.28408514882211972</v>
      </c>
      <c r="N541" s="383">
        <f t="shared" si="56"/>
        <v>-448.85453513894913</v>
      </c>
    </row>
    <row r="542" spans="2:14" x14ac:dyDescent="0.2">
      <c r="B542" s="382">
        <v>3</v>
      </c>
      <c r="C542" s="382">
        <v>1065</v>
      </c>
      <c r="D542" s="379" t="s">
        <v>1111</v>
      </c>
      <c r="E542" s="380">
        <v>5332</v>
      </c>
      <c r="F542" s="380">
        <v>818</v>
      </c>
      <c r="G542" s="380">
        <v>5727</v>
      </c>
      <c r="H542" s="137">
        <f t="shared" si="57"/>
        <v>13.51955990220049</v>
      </c>
      <c r="I542" s="381">
        <f t="shared" si="58"/>
        <v>0.93102846167277808</v>
      </c>
      <c r="J542" s="137">
        <f t="shared" si="59"/>
        <v>4.0920225607561034E-2</v>
      </c>
      <c r="K542" s="137">
        <f t="shared" si="60"/>
        <v>0.16203273568939866</v>
      </c>
      <c r="L542" s="137">
        <f t="shared" si="61"/>
        <v>0.42730649193423192</v>
      </c>
      <c r="M542" s="137">
        <f t="shared" si="62"/>
        <v>0.63025945323119159</v>
      </c>
      <c r="N542" s="383">
        <f t="shared" si="56"/>
        <v>3609.4958886550344</v>
      </c>
    </row>
    <row r="543" spans="2:14" x14ac:dyDescent="0.2">
      <c r="B543" s="382">
        <v>3</v>
      </c>
      <c r="C543" s="382">
        <v>1066</v>
      </c>
      <c r="D543" s="379" t="s">
        <v>1112</v>
      </c>
      <c r="E543" s="380">
        <v>462</v>
      </c>
      <c r="F543" s="380">
        <v>3692</v>
      </c>
      <c r="G543" s="380">
        <v>1792</v>
      </c>
      <c r="H543" s="137">
        <f t="shared" si="57"/>
        <v>0.61050920910075834</v>
      </c>
      <c r="I543" s="381">
        <f t="shared" si="58"/>
        <v>0.2578125</v>
      </c>
      <c r="J543" s="137">
        <f t="shared" si="59"/>
        <v>-6.4921279852165531E-2</v>
      </c>
      <c r="K543" s="137">
        <f t="shared" si="60"/>
        <v>-0.17167586036302823</v>
      </c>
      <c r="L543" s="137">
        <f t="shared" si="61"/>
        <v>-0.13731998863429232</v>
      </c>
      <c r="M543" s="137">
        <f t="shared" si="62"/>
        <v>-0.37391712884948608</v>
      </c>
      <c r="N543" s="383">
        <f t="shared" si="56"/>
        <v>-670.05949489827901</v>
      </c>
    </row>
    <row r="544" spans="2:14" x14ac:dyDescent="0.2">
      <c r="B544" s="382">
        <v>3</v>
      </c>
      <c r="C544" s="382">
        <v>1067</v>
      </c>
      <c r="D544" s="379" t="s">
        <v>1113</v>
      </c>
      <c r="E544" s="380">
        <v>469</v>
      </c>
      <c r="F544" s="380">
        <v>618</v>
      </c>
      <c r="G544" s="380">
        <v>2480</v>
      </c>
      <c r="H544" s="137">
        <f t="shared" si="57"/>
        <v>4.7718446601941746</v>
      </c>
      <c r="I544" s="381">
        <f t="shared" si="58"/>
        <v>0.18911290322580646</v>
      </c>
      <c r="J544" s="137">
        <f t="shared" si="59"/>
        <v>-4.6415827309270526E-2</v>
      </c>
      <c r="K544" s="137">
        <f t="shared" si="60"/>
        <v>-6.4102232828211647E-2</v>
      </c>
      <c r="L544" s="137">
        <f t="shared" si="61"/>
        <v>-0.19493836631907996</v>
      </c>
      <c r="M544" s="137">
        <f t="shared" si="62"/>
        <v>-0.30545642645656212</v>
      </c>
      <c r="N544" s="383">
        <f t="shared" si="56"/>
        <v>-757.53193761227408</v>
      </c>
    </row>
    <row r="545" spans="2:14" x14ac:dyDescent="0.2">
      <c r="B545" s="382">
        <v>3</v>
      </c>
      <c r="C545" s="382">
        <v>1068</v>
      </c>
      <c r="D545" s="379" t="s">
        <v>1114</v>
      </c>
      <c r="E545" s="380">
        <v>791</v>
      </c>
      <c r="F545" s="380">
        <v>854</v>
      </c>
      <c r="G545" s="380">
        <v>1430</v>
      </c>
      <c r="H545" s="137">
        <f t="shared" si="57"/>
        <v>2.6007025761124121</v>
      </c>
      <c r="I545" s="381">
        <f t="shared" si="58"/>
        <v>0.55314685314685319</v>
      </c>
      <c r="J545" s="137">
        <f t="shared" si="59"/>
        <v>-7.465816040525855E-2</v>
      </c>
      <c r="K545" s="137">
        <f t="shared" si="60"/>
        <v>-0.12022787629605761</v>
      </c>
      <c r="L545" s="137">
        <f t="shared" si="61"/>
        <v>0.11037704456430746</v>
      </c>
      <c r="M545" s="137">
        <f t="shared" si="62"/>
        <v>-8.4508992137008701E-2</v>
      </c>
      <c r="N545" s="383">
        <f t="shared" si="56"/>
        <v>-120.84785875592245</v>
      </c>
    </row>
    <row r="546" spans="2:14" x14ac:dyDescent="0.2">
      <c r="B546" s="382">
        <v>3</v>
      </c>
      <c r="C546" s="382">
        <v>1069</v>
      </c>
      <c r="D546" s="379" t="s">
        <v>1115</v>
      </c>
      <c r="E546" s="380">
        <v>2798</v>
      </c>
      <c r="F546" s="380">
        <v>1159</v>
      </c>
      <c r="G546" s="380">
        <v>4644</v>
      </c>
      <c r="H546" s="137">
        <f t="shared" si="57"/>
        <v>6.4210526315789478</v>
      </c>
      <c r="I546" s="381">
        <f t="shared" si="58"/>
        <v>0.60249784668389317</v>
      </c>
      <c r="J546" s="137">
        <f t="shared" si="59"/>
        <v>1.1790276328556235E-2</v>
      </c>
      <c r="K546" s="137">
        <f t="shared" si="60"/>
        <v>-2.146897575815733E-2</v>
      </c>
      <c r="L546" s="137">
        <f t="shared" si="61"/>
        <v>0.15176774142797275</v>
      </c>
      <c r="M546" s="137">
        <f t="shared" si="62"/>
        <v>0.14208904199837166</v>
      </c>
      <c r="N546" s="383">
        <f t="shared" si="56"/>
        <v>659.86151104043802</v>
      </c>
    </row>
    <row r="547" spans="2:14" x14ac:dyDescent="0.2">
      <c r="B547" s="382">
        <v>3</v>
      </c>
      <c r="C547" s="382">
        <v>1081</v>
      </c>
      <c r="D547" s="379" t="s">
        <v>1116</v>
      </c>
      <c r="E547" s="380">
        <v>2903</v>
      </c>
      <c r="F547" s="380">
        <v>4193</v>
      </c>
      <c r="G547" s="380">
        <v>6714</v>
      </c>
      <c r="H547" s="137">
        <f t="shared" si="57"/>
        <v>2.2935845456713571</v>
      </c>
      <c r="I547" s="381">
        <f t="shared" si="58"/>
        <v>0.43238010128090559</v>
      </c>
      <c r="J547" s="137">
        <f t="shared" si="59"/>
        <v>6.7468018717789777E-2</v>
      </c>
      <c r="K547" s="137">
        <f t="shared" si="60"/>
        <v>-0.12816710662347849</v>
      </c>
      <c r="L547" s="137">
        <f t="shared" si="61"/>
        <v>9.089924297088341E-3</v>
      </c>
      <c r="M547" s="137">
        <f t="shared" si="62"/>
        <v>-5.1609163608600378E-2</v>
      </c>
      <c r="N547" s="383">
        <f t="shared" si="56"/>
        <v>-346.50392446814294</v>
      </c>
    </row>
    <row r="548" spans="2:14" x14ac:dyDescent="0.2">
      <c r="B548" s="382">
        <v>3</v>
      </c>
      <c r="C548" s="382">
        <v>1082</v>
      </c>
      <c r="D548" s="379" t="s">
        <v>1117</v>
      </c>
      <c r="E548" s="380">
        <v>1206</v>
      </c>
      <c r="F548" s="380">
        <v>530</v>
      </c>
      <c r="G548" s="380">
        <v>2746</v>
      </c>
      <c r="H548" s="137">
        <f t="shared" si="57"/>
        <v>7.4566037735849058</v>
      </c>
      <c r="I548" s="381">
        <f t="shared" si="58"/>
        <v>0.43918426802621996</v>
      </c>
      <c r="J548" s="137">
        <f t="shared" si="59"/>
        <v>-3.9261102924953557E-2</v>
      </c>
      <c r="K548" s="137">
        <f t="shared" si="60"/>
        <v>5.3007942237681569E-3</v>
      </c>
      <c r="L548" s="137">
        <f t="shared" si="61"/>
        <v>1.4796581508634943E-2</v>
      </c>
      <c r="M548" s="137">
        <f t="shared" si="62"/>
        <v>-1.916372719255046E-2</v>
      </c>
      <c r="N548" s="383">
        <f t="shared" si="56"/>
        <v>-52.623594870743567</v>
      </c>
    </row>
    <row r="549" spans="2:14" x14ac:dyDescent="0.2">
      <c r="B549" s="382">
        <v>3</v>
      </c>
      <c r="C549" s="382">
        <v>1083</v>
      </c>
      <c r="D549" s="379" t="s">
        <v>1118</v>
      </c>
      <c r="E549" s="380">
        <v>1922</v>
      </c>
      <c r="F549" s="380">
        <v>1630</v>
      </c>
      <c r="G549" s="380">
        <v>3504</v>
      </c>
      <c r="H549" s="137">
        <f t="shared" si="57"/>
        <v>3.3288343558282207</v>
      </c>
      <c r="I549" s="381">
        <f t="shared" si="58"/>
        <v>0.54851598173515981</v>
      </c>
      <c r="J549" s="137">
        <f t="shared" si="59"/>
        <v>-1.8872828175659339E-2</v>
      </c>
      <c r="K549" s="137">
        <f t="shared" si="60"/>
        <v>-0.10140512629477366</v>
      </c>
      <c r="L549" s="137">
        <f t="shared" si="61"/>
        <v>0.10649313096746862</v>
      </c>
      <c r="M549" s="137">
        <f t="shared" si="62"/>
        <v>-1.378482350296438E-2</v>
      </c>
      <c r="N549" s="383">
        <f t="shared" si="56"/>
        <v>-48.302021554387188</v>
      </c>
    </row>
    <row r="550" spans="2:14" x14ac:dyDescent="0.2">
      <c r="B550" s="382">
        <v>3</v>
      </c>
      <c r="C550" s="382">
        <v>1084</v>
      </c>
      <c r="D550" s="379" t="s">
        <v>1119</v>
      </c>
      <c r="E550" s="380">
        <v>608</v>
      </c>
      <c r="F550" s="380">
        <v>590</v>
      </c>
      <c r="G550" s="380">
        <v>1669</v>
      </c>
      <c r="H550" s="137">
        <f t="shared" si="57"/>
        <v>3.8593220338983052</v>
      </c>
      <c r="I550" s="381">
        <f t="shared" si="58"/>
        <v>0.36428999400838824</v>
      </c>
      <c r="J550" s="137">
        <f t="shared" si="59"/>
        <v>-6.8229667443409858E-2</v>
      </c>
      <c r="K550" s="137">
        <f t="shared" si="60"/>
        <v>-8.7691623847494057E-2</v>
      </c>
      <c r="L550" s="137">
        <f t="shared" si="61"/>
        <v>-4.8017274313127439E-2</v>
      </c>
      <c r="M550" s="137">
        <f t="shared" si="62"/>
        <v>-0.20393856560403137</v>
      </c>
      <c r="N550" s="383">
        <f t="shared" si="56"/>
        <v>-340.37346599312838</v>
      </c>
    </row>
    <row r="551" spans="2:14" x14ac:dyDescent="0.2">
      <c r="B551" s="382">
        <v>3</v>
      </c>
      <c r="C551" s="382">
        <v>1085</v>
      </c>
      <c r="D551" s="379" t="s">
        <v>1120</v>
      </c>
      <c r="E551" s="380">
        <v>1035</v>
      </c>
      <c r="F551" s="380">
        <v>641</v>
      </c>
      <c r="G551" s="380">
        <v>2900</v>
      </c>
      <c r="H551" s="137">
        <f t="shared" si="57"/>
        <v>6.1388455538221525</v>
      </c>
      <c r="I551" s="381">
        <f t="shared" si="58"/>
        <v>0.35689655172413792</v>
      </c>
      <c r="J551" s="137">
        <f t="shared" si="59"/>
        <v>-3.511889407087531E-2</v>
      </c>
      <c r="K551" s="137">
        <f t="shared" si="60"/>
        <v>-2.8764239364536811E-2</v>
      </c>
      <c r="L551" s="137">
        <f t="shared" si="61"/>
        <v>-5.4218157141083662E-2</v>
      </c>
      <c r="M551" s="137">
        <f t="shared" si="62"/>
        <v>-0.11810129057649578</v>
      </c>
      <c r="N551" s="383">
        <f t="shared" si="56"/>
        <v>-342.49374267183777</v>
      </c>
    </row>
    <row r="552" spans="2:14" x14ac:dyDescent="0.2">
      <c r="B552" s="382">
        <v>3</v>
      </c>
      <c r="C552" s="382">
        <v>1086</v>
      </c>
      <c r="D552" s="379" t="s">
        <v>1121</v>
      </c>
      <c r="E552" s="380">
        <v>1464</v>
      </c>
      <c r="F552" s="380">
        <v>1959</v>
      </c>
      <c r="G552" s="380">
        <v>3450</v>
      </c>
      <c r="H552" s="137">
        <f t="shared" si="57"/>
        <v>2.5084226646248085</v>
      </c>
      <c r="I552" s="381">
        <f t="shared" si="58"/>
        <v>0.42434782608695654</v>
      </c>
      <c r="J552" s="137">
        <f t="shared" si="59"/>
        <v>-2.0325291020595868E-2</v>
      </c>
      <c r="K552" s="137">
        <f t="shared" si="60"/>
        <v>-0.12261338088802819</v>
      </c>
      <c r="L552" s="137">
        <f t="shared" si="61"/>
        <v>2.3532520672018735E-3</v>
      </c>
      <c r="M552" s="137">
        <f t="shared" si="62"/>
        <v>-0.14058541984142217</v>
      </c>
      <c r="N552" s="383">
        <f t="shared" si="56"/>
        <v>-485.01969845290648</v>
      </c>
    </row>
    <row r="553" spans="2:14" x14ac:dyDescent="0.2">
      <c r="B553" s="382">
        <v>3</v>
      </c>
      <c r="C553" s="382">
        <v>1088</v>
      </c>
      <c r="D553" s="379" t="s">
        <v>1122</v>
      </c>
      <c r="E553" s="380">
        <v>656</v>
      </c>
      <c r="F553" s="380">
        <v>697</v>
      </c>
      <c r="G553" s="380">
        <v>2468</v>
      </c>
      <c r="H553" s="137">
        <f t="shared" si="57"/>
        <v>4.4820659971305599</v>
      </c>
      <c r="I553" s="381">
        <f t="shared" si="58"/>
        <v>0.26580226904376014</v>
      </c>
      <c r="J553" s="137">
        <f t="shared" si="59"/>
        <v>-4.6738596830367532E-2</v>
      </c>
      <c r="K553" s="137">
        <f t="shared" si="60"/>
        <v>-7.1593227566391582E-2</v>
      </c>
      <c r="L553" s="137">
        <f t="shared" si="61"/>
        <v>-0.13061896632857586</v>
      </c>
      <c r="M553" s="137">
        <f t="shared" si="62"/>
        <v>-0.24895079072533499</v>
      </c>
      <c r="N553" s="383">
        <f t="shared" si="56"/>
        <v>-614.41055151012677</v>
      </c>
    </row>
    <row r="554" spans="2:14" x14ac:dyDescent="0.2">
      <c r="B554" s="382">
        <v>3</v>
      </c>
      <c r="C554" s="382">
        <v>1089</v>
      </c>
      <c r="D554" s="379" t="s">
        <v>1123</v>
      </c>
      <c r="E554" s="380">
        <v>833</v>
      </c>
      <c r="F554" s="380">
        <v>969</v>
      </c>
      <c r="G554" s="380">
        <v>2460</v>
      </c>
      <c r="H554" s="137">
        <f t="shared" si="57"/>
        <v>3.3983488132094943</v>
      </c>
      <c r="I554" s="381">
        <f t="shared" si="58"/>
        <v>0.33861788617886179</v>
      </c>
      <c r="J554" s="137">
        <f t="shared" si="59"/>
        <v>-4.6953776511098867E-2</v>
      </c>
      <c r="K554" s="137">
        <f t="shared" si="60"/>
        <v>-9.9608125684151616E-2</v>
      </c>
      <c r="L554" s="137">
        <f t="shared" si="61"/>
        <v>-6.9548480817120964E-2</v>
      </c>
      <c r="M554" s="137">
        <f t="shared" si="62"/>
        <v>-0.21611038301237145</v>
      </c>
      <c r="N554" s="383">
        <f t="shared" si="56"/>
        <v>-531.63154221043374</v>
      </c>
    </row>
    <row r="555" spans="2:14" x14ac:dyDescent="0.2">
      <c r="B555" s="382">
        <v>3</v>
      </c>
      <c r="C555" s="382">
        <v>1091</v>
      </c>
      <c r="D555" s="379" t="s">
        <v>1124</v>
      </c>
      <c r="E555" s="380">
        <v>296</v>
      </c>
      <c r="F555" s="380">
        <v>668</v>
      </c>
      <c r="G555" s="380">
        <v>1532</v>
      </c>
      <c r="H555" s="137">
        <f t="shared" si="57"/>
        <v>2.7365269461077846</v>
      </c>
      <c r="I555" s="381">
        <f t="shared" si="58"/>
        <v>0.19321148825065274</v>
      </c>
      <c r="J555" s="137">
        <f t="shared" si="59"/>
        <v>-7.1914619475934E-2</v>
      </c>
      <c r="K555" s="137">
        <f t="shared" si="60"/>
        <v>-0.11671671494899673</v>
      </c>
      <c r="L555" s="137">
        <f t="shared" si="61"/>
        <v>-0.19150088151533337</v>
      </c>
      <c r="M555" s="137">
        <f t="shared" si="62"/>
        <v>-0.38013221594026414</v>
      </c>
      <c r="N555" s="383">
        <f t="shared" si="56"/>
        <v>-582.36255482048466</v>
      </c>
    </row>
    <row r="556" spans="2:14" x14ac:dyDescent="0.2">
      <c r="B556" s="382">
        <v>3</v>
      </c>
      <c r="C556" s="382">
        <v>1093</v>
      </c>
      <c r="D556" s="379" t="s">
        <v>1125</v>
      </c>
      <c r="E556" s="380">
        <v>2850</v>
      </c>
      <c r="F556" s="380">
        <v>2540</v>
      </c>
      <c r="G556" s="380">
        <v>7222</v>
      </c>
      <c r="H556" s="137">
        <f t="shared" si="57"/>
        <v>3.9653543307086614</v>
      </c>
      <c r="I556" s="381">
        <f t="shared" si="58"/>
        <v>0.39462752700083081</v>
      </c>
      <c r="J556" s="137">
        <f t="shared" si="59"/>
        <v>8.1131928444229701E-2</v>
      </c>
      <c r="K556" s="137">
        <f t="shared" si="60"/>
        <v>-8.4950609829808621E-2</v>
      </c>
      <c r="L556" s="137">
        <f t="shared" si="61"/>
        <v>-2.2573173968132638E-2</v>
      </c>
      <c r="M556" s="137">
        <f t="shared" si="62"/>
        <v>-2.6391855353711559E-2</v>
      </c>
      <c r="N556" s="383">
        <f t="shared" si="56"/>
        <v>-190.60197936450487</v>
      </c>
    </row>
    <row r="557" spans="2:14" x14ac:dyDescent="0.2">
      <c r="B557" s="382">
        <v>3</v>
      </c>
      <c r="C557" s="382">
        <v>1094</v>
      </c>
      <c r="D557" s="379" t="s">
        <v>1126</v>
      </c>
      <c r="E557" s="380">
        <v>3024</v>
      </c>
      <c r="F557" s="380">
        <v>1025</v>
      </c>
      <c r="G557" s="380">
        <v>4149</v>
      </c>
      <c r="H557" s="137">
        <f t="shared" si="57"/>
        <v>6.9980487804878049</v>
      </c>
      <c r="I557" s="381">
        <f t="shared" si="58"/>
        <v>0.72885032537960959</v>
      </c>
      <c r="J557" s="137">
        <f t="shared" si="59"/>
        <v>-1.5239664166952639E-3</v>
      </c>
      <c r="K557" s="137">
        <f t="shared" si="60"/>
        <v>-6.5531946246186242E-3</v>
      </c>
      <c r="L557" s="137">
        <f t="shared" si="61"/>
        <v>0.25773961289074138</v>
      </c>
      <c r="M557" s="137">
        <f t="shared" si="62"/>
        <v>0.24966245184942748</v>
      </c>
      <c r="N557" s="383">
        <f t="shared" si="56"/>
        <v>1035.8495127232745</v>
      </c>
    </row>
    <row r="558" spans="2:14" x14ac:dyDescent="0.2">
      <c r="B558" s="382">
        <v>3</v>
      </c>
      <c r="C558" s="382">
        <v>1095</v>
      </c>
      <c r="D558" s="379" t="s">
        <v>1127</v>
      </c>
      <c r="E558" s="380">
        <v>3578</v>
      </c>
      <c r="F558" s="380">
        <v>904</v>
      </c>
      <c r="G558" s="380">
        <v>5077</v>
      </c>
      <c r="H558" s="137">
        <f t="shared" si="57"/>
        <v>9.5741150442477885</v>
      </c>
      <c r="I558" s="381">
        <f t="shared" si="58"/>
        <v>0.70474689777427613</v>
      </c>
      <c r="J558" s="137">
        <f t="shared" si="59"/>
        <v>2.3436876548139869E-2</v>
      </c>
      <c r="K558" s="137">
        <f t="shared" si="60"/>
        <v>6.0040041133365987E-2</v>
      </c>
      <c r="L558" s="137">
        <f t="shared" si="61"/>
        <v>0.23752405908149787</v>
      </c>
      <c r="M558" s="137">
        <f t="shared" si="62"/>
        <v>0.32100097676300376</v>
      </c>
      <c r="N558" s="383">
        <f t="shared" si="56"/>
        <v>1629.72195902577</v>
      </c>
    </row>
    <row r="559" spans="2:14" x14ac:dyDescent="0.2">
      <c r="B559" s="382">
        <v>3</v>
      </c>
      <c r="C559" s="382">
        <v>1097</v>
      </c>
      <c r="D559" s="379" t="s">
        <v>1128</v>
      </c>
      <c r="E559" s="380">
        <v>1373</v>
      </c>
      <c r="F559" s="380">
        <v>1176</v>
      </c>
      <c r="G559" s="380">
        <v>3695</v>
      </c>
      <c r="H559" s="137">
        <f t="shared" si="57"/>
        <v>4.3095238095238093</v>
      </c>
      <c r="I559" s="381">
        <f t="shared" si="58"/>
        <v>0.37158322056833559</v>
      </c>
      <c r="J559" s="137">
        <f t="shared" si="59"/>
        <v>-1.373541329819866E-2</v>
      </c>
      <c r="K559" s="137">
        <f t="shared" si="60"/>
        <v>-7.6053571905796855E-2</v>
      </c>
      <c r="L559" s="137">
        <f t="shared" si="61"/>
        <v>-4.1900442450882439E-2</v>
      </c>
      <c r="M559" s="137">
        <f t="shared" si="62"/>
        <v>-0.13168942765487796</v>
      </c>
      <c r="N559" s="383">
        <f t="shared" si="56"/>
        <v>-486.59243518477405</v>
      </c>
    </row>
    <row r="560" spans="2:14" x14ac:dyDescent="0.2">
      <c r="B560" s="382">
        <v>3</v>
      </c>
      <c r="C560" s="382">
        <v>1098</v>
      </c>
      <c r="D560" s="379" t="s">
        <v>1129</v>
      </c>
      <c r="E560" s="380">
        <v>3439</v>
      </c>
      <c r="F560" s="380">
        <v>4513</v>
      </c>
      <c r="G560" s="380">
        <v>7472</v>
      </c>
      <c r="H560" s="137">
        <f t="shared" si="57"/>
        <v>2.4176822512740972</v>
      </c>
      <c r="I560" s="381">
        <f t="shared" si="58"/>
        <v>0.46025160599571735</v>
      </c>
      <c r="J560" s="137">
        <f t="shared" si="59"/>
        <v>8.7856293467083998E-2</v>
      </c>
      <c r="K560" s="137">
        <f t="shared" si="60"/>
        <v>-0.12495908830404047</v>
      </c>
      <c r="L560" s="137">
        <f t="shared" si="61"/>
        <v>3.2465765796999599E-2</v>
      </c>
      <c r="M560" s="137">
        <f t="shared" si="62"/>
        <v>-4.637029039956872E-3</v>
      </c>
      <c r="N560" s="383">
        <f t="shared" si="56"/>
        <v>-34.647880986557745</v>
      </c>
    </row>
    <row r="561" spans="2:14" x14ac:dyDescent="0.2">
      <c r="B561" s="382">
        <v>3</v>
      </c>
      <c r="C561" s="382">
        <v>1099</v>
      </c>
      <c r="D561" s="379" t="s">
        <v>1130</v>
      </c>
      <c r="E561" s="380">
        <v>1650</v>
      </c>
      <c r="F561" s="380">
        <v>673</v>
      </c>
      <c r="G561" s="380">
        <v>3130</v>
      </c>
      <c r="H561" s="137">
        <f t="shared" si="57"/>
        <v>7.1025260029717678</v>
      </c>
      <c r="I561" s="381">
        <f t="shared" si="58"/>
        <v>0.52715654952076674</v>
      </c>
      <c r="J561" s="137">
        <f t="shared" si="59"/>
        <v>-2.8932478249849361E-2</v>
      </c>
      <c r="K561" s="137">
        <f t="shared" si="60"/>
        <v>-3.8523804390165279E-3</v>
      </c>
      <c r="L561" s="137">
        <f t="shared" si="61"/>
        <v>8.8578967125915772E-2</v>
      </c>
      <c r="M561" s="137">
        <f t="shared" si="62"/>
        <v>5.5794108437049884E-2</v>
      </c>
      <c r="N561" s="383">
        <f t="shared" si="56"/>
        <v>174.63555940796613</v>
      </c>
    </row>
    <row r="562" spans="2:14" x14ac:dyDescent="0.2">
      <c r="B562" s="382">
        <v>3</v>
      </c>
      <c r="C562" s="382">
        <v>1100</v>
      </c>
      <c r="D562" s="379" t="s">
        <v>1131</v>
      </c>
      <c r="E562" s="380">
        <v>203</v>
      </c>
      <c r="F562" s="380">
        <v>720</v>
      </c>
      <c r="G562" s="380">
        <v>988</v>
      </c>
      <c r="H562" s="137">
        <f t="shared" si="57"/>
        <v>1.6541666666666666</v>
      </c>
      <c r="I562" s="381">
        <f t="shared" si="58"/>
        <v>0.20546558704453441</v>
      </c>
      <c r="J562" s="137">
        <f t="shared" si="59"/>
        <v>-8.6546837765664936E-2</v>
      </c>
      <c r="K562" s="137">
        <f t="shared" si="60"/>
        <v>-0.14469653607312294</v>
      </c>
      <c r="L562" s="137">
        <f t="shared" si="61"/>
        <v>-0.18122336424236735</v>
      </c>
      <c r="M562" s="137">
        <f t="shared" si="62"/>
        <v>-0.41246673808115519</v>
      </c>
      <c r="N562" s="383">
        <f t="shared" si="56"/>
        <v>-407.51713722418134</v>
      </c>
    </row>
    <row r="563" spans="2:14" x14ac:dyDescent="0.2">
      <c r="B563" s="382">
        <v>3</v>
      </c>
      <c r="C563" s="382">
        <v>1102</v>
      </c>
      <c r="D563" s="379" t="s">
        <v>1132</v>
      </c>
      <c r="E563" s="380">
        <v>2084</v>
      </c>
      <c r="F563" s="380">
        <v>884</v>
      </c>
      <c r="G563" s="380">
        <v>4160</v>
      </c>
      <c r="H563" s="137">
        <f t="shared" si="57"/>
        <v>7.0633484162895925</v>
      </c>
      <c r="I563" s="381">
        <f t="shared" si="58"/>
        <v>0.50096153846153846</v>
      </c>
      <c r="J563" s="137">
        <f t="shared" si="59"/>
        <v>-1.2280943556896753E-3</v>
      </c>
      <c r="K563" s="137">
        <f t="shared" si="60"/>
        <v>-4.8651502978737226E-3</v>
      </c>
      <c r="L563" s="137">
        <f t="shared" si="61"/>
        <v>6.6609201486261163E-2</v>
      </c>
      <c r="M563" s="137">
        <f t="shared" si="62"/>
        <v>6.0515956832697768E-2</v>
      </c>
      <c r="N563" s="383">
        <f t="shared" si="56"/>
        <v>251.7463804240227</v>
      </c>
    </row>
    <row r="564" spans="2:14" x14ac:dyDescent="0.2">
      <c r="B564" s="382">
        <v>3</v>
      </c>
      <c r="C564" s="382">
        <v>1103</v>
      </c>
      <c r="D564" s="379" t="s">
        <v>1133</v>
      </c>
      <c r="E564" s="380">
        <v>14347</v>
      </c>
      <c r="F564" s="380">
        <v>575</v>
      </c>
      <c r="G564" s="380">
        <v>10810</v>
      </c>
      <c r="H564" s="137">
        <f t="shared" si="57"/>
        <v>43.751304347826085</v>
      </c>
      <c r="I564" s="381">
        <f t="shared" si="58"/>
        <v>1.3271970397779833</v>
      </c>
      <c r="J564" s="137">
        <f t="shared" si="59"/>
        <v>0.17764001525223452</v>
      </c>
      <c r="K564" s="137">
        <f t="shared" si="60"/>
        <v>0.94354589533313027</v>
      </c>
      <c r="L564" s="137">
        <f t="shared" si="61"/>
        <v>0.75957322757664014</v>
      </c>
      <c r="M564" s="137">
        <f t="shared" si="62"/>
        <v>1.8807591381620048</v>
      </c>
      <c r="N564" s="383">
        <f t="shared" si="56"/>
        <v>20331.006283531271</v>
      </c>
    </row>
    <row r="565" spans="2:14" x14ac:dyDescent="0.2">
      <c r="B565" s="382">
        <v>3</v>
      </c>
      <c r="C565" s="382">
        <v>1104</v>
      </c>
      <c r="D565" s="379" t="s">
        <v>1134</v>
      </c>
      <c r="E565" s="380">
        <v>2630</v>
      </c>
      <c r="F565" s="380">
        <v>2202</v>
      </c>
      <c r="G565" s="380">
        <v>4811</v>
      </c>
      <c r="H565" s="137">
        <f t="shared" si="57"/>
        <v>3.3792007266121709</v>
      </c>
      <c r="I565" s="381">
        <f t="shared" si="58"/>
        <v>0.54666389524007486</v>
      </c>
      <c r="J565" s="137">
        <f t="shared" si="59"/>
        <v>1.6282152163822904E-2</v>
      </c>
      <c r="K565" s="137">
        <f t="shared" si="60"/>
        <v>-0.10010311801529946</v>
      </c>
      <c r="L565" s="137">
        <f t="shared" si="61"/>
        <v>0.10493978532659894</v>
      </c>
      <c r="M565" s="137">
        <f t="shared" si="62"/>
        <v>2.1118819475122383E-2</v>
      </c>
      <c r="N565" s="383">
        <f t="shared" si="56"/>
        <v>101.60264049481378</v>
      </c>
    </row>
    <row r="566" spans="2:14" x14ac:dyDescent="0.2">
      <c r="B566" s="382">
        <v>3</v>
      </c>
      <c r="C566" s="382">
        <v>1107</v>
      </c>
      <c r="D566" s="379" t="s">
        <v>1135</v>
      </c>
      <c r="E566" s="380">
        <v>2402</v>
      </c>
      <c r="F566" s="380">
        <v>1408</v>
      </c>
      <c r="G566" s="380">
        <v>4561</v>
      </c>
      <c r="H566" s="137">
        <f t="shared" si="57"/>
        <v>4.9453125</v>
      </c>
      <c r="I566" s="381">
        <f t="shared" si="58"/>
        <v>0.52663889497917127</v>
      </c>
      <c r="J566" s="137">
        <f t="shared" si="59"/>
        <v>9.5577871409686099E-3</v>
      </c>
      <c r="K566" s="137">
        <f t="shared" si="60"/>
        <v>-5.9617959688530515E-2</v>
      </c>
      <c r="L566" s="137">
        <f t="shared" si="61"/>
        <v>8.8144810066945994E-2</v>
      </c>
      <c r="M566" s="137">
        <f t="shared" si="62"/>
        <v>3.8084637519384089E-2</v>
      </c>
      <c r="N566" s="383">
        <f t="shared" si="56"/>
        <v>173.70403172591082</v>
      </c>
    </row>
    <row r="567" spans="2:14" x14ac:dyDescent="0.2">
      <c r="B567" s="382">
        <v>3</v>
      </c>
      <c r="C567" s="382">
        <v>1121</v>
      </c>
      <c r="D567" s="379" t="s">
        <v>1136</v>
      </c>
      <c r="E567" s="380">
        <v>288</v>
      </c>
      <c r="F567" s="380">
        <v>353</v>
      </c>
      <c r="G567" s="380">
        <v>728</v>
      </c>
      <c r="H567" s="137">
        <f t="shared" si="57"/>
        <v>2.8781869688385271</v>
      </c>
      <c r="I567" s="381">
        <f t="shared" si="58"/>
        <v>0.39560439560439559</v>
      </c>
      <c r="J567" s="137">
        <f t="shared" si="59"/>
        <v>-9.3540177389433404E-2</v>
      </c>
      <c r="K567" s="137">
        <f t="shared" si="60"/>
        <v>-0.11305469762285052</v>
      </c>
      <c r="L567" s="137">
        <f t="shared" si="61"/>
        <v>-2.1753873902462535E-2</v>
      </c>
      <c r="M567" s="137">
        <f t="shared" si="62"/>
        <v>-0.22834874891474644</v>
      </c>
      <c r="N567" s="383">
        <f t="shared" si="56"/>
        <v>-166.23788920993542</v>
      </c>
    </row>
    <row r="568" spans="2:14" x14ac:dyDescent="0.2">
      <c r="B568" s="382">
        <v>3</v>
      </c>
      <c r="C568" s="382">
        <v>1122</v>
      </c>
      <c r="D568" s="379" t="s">
        <v>1137</v>
      </c>
      <c r="E568" s="380">
        <v>535</v>
      </c>
      <c r="F568" s="380">
        <v>672</v>
      </c>
      <c r="G568" s="380">
        <v>1032</v>
      </c>
      <c r="H568" s="137">
        <f t="shared" si="57"/>
        <v>2.3318452380952381</v>
      </c>
      <c r="I568" s="381">
        <f t="shared" si="58"/>
        <v>0.51841085271317833</v>
      </c>
      <c r="J568" s="137">
        <f t="shared" si="59"/>
        <v>-8.5363349521642581E-2</v>
      </c>
      <c r="K568" s="137">
        <f t="shared" si="60"/>
        <v>-0.12717803916559084</v>
      </c>
      <c r="L568" s="137">
        <f t="shared" si="61"/>
        <v>8.124394792001613E-2</v>
      </c>
      <c r="M568" s="137">
        <f t="shared" si="62"/>
        <v>-0.1312974407672173</v>
      </c>
      <c r="N568" s="383">
        <f t="shared" si="56"/>
        <v>-135.49895887176825</v>
      </c>
    </row>
    <row r="569" spans="2:14" x14ac:dyDescent="0.2">
      <c r="B569" s="382">
        <v>3</v>
      </c>
      <c r="C569" s="382">
        <v>1123</v>
      </c>
      <c r="D569" s="379" t="s">
        <v>1138</v>
      </c>
      <c r="E569" s="380">
        <v>2930</v>
      </c>
      <c r="F569" s="380">
        <v>1427</v>
      </c>
      <c r="G569" s="380">
        <v>2018</v>
      </c>
      <c r="H569" s="137">
        <f t="shared" si="57"/>
        <v>3.4674141555711282</v>
      </c>
      <c r="I569" s="381">
        <f t="shared" si="58"/>
        <v>1.4519326065411298</v>
      </c>
      <c r="J569" s="137">
        <f t="shared" si="59"/>
        <v>-5.884245387150526E-2</v>
      </c>
      <c r="K569" s="137">
        <f t="shared" si="60"/>
        <v>-9.7822735032017855E-2</v>
      </c>
      <c r="L569" s="137">
        <f t="shared" si="61"/>
        <v>0.86418899439268027</v>
      </c>
      <c r="M569" s="137">
        <f t="shared" si="62"/>
        <v>0.70752380548915716</v>
      </c>
      <c r="N569" s="383">
        <f t="shared" si="56"/>
        <v>1427.7830394771192</v>
      </c>
    </row>
    <row r="570" spans="2:14" x14ac:dyDescent="0.2">
      <c r="B570" s="382">
        <v>3</v>
      </c>
      <c r="C570" s="382">
        <v>1125</v>
      </c>
      <c r="D570" s="379" t="s">
        <v>1139</v>
      </c>
      <c r="E570" s="380">
        <v>3490</v>
      </c>
      <c r="F570" s="380">
        <v>2357</v>
      </c>
      <c r="G570" s="380">
        <v>5878</v>
      </c>
      <c r="H570" s="137">
        <f t="shared" si="57"/>
        <v>3.9745439117522272</v>
      </c>
      <c r="I570" s="381">
        <f t="shared" si="58"/>
        <v>0.59373936713167741</v>
      </c>
      <c r="J570" s="137">
        <f t="shared" si="59"/>
        <v>4.4981742081365024E-2</v>
      </c>
      <c r="K570" s="137">
        <f t="shared" si="60"/>
        <v>-8.4713052300501093E-2</v>
      </c>
      <c r="L570" s="137">
        <f t="shared" si="61"/>
        <v>0.14442200132934055</v>
      </c>
      <c r="M570" s="137">
        <f t="shared" si="62"/>
        <v>0.10469069111020449</v>
      </c>
      <c r="N570" s="383">
        <f t="shared" si="56"/>
        <v>615.37188234578196</v>
      </c>
    </row>
    <row r="571" spans="2:14" x14ac:dyDescent="0.2">
      <c r="B571" s="382">
        <v>3</v>
      </c>
      <c r="C571" s="382">
        <v>1127</v>
      </c>
      <c r="D571" s="379" t="s">
        <v>1140</v>
      </c>
      <c r="E571" s="380">
        <v>610</v>
      </c>
      <c r="F571" s="380">
        <v>411</v>
      </c>
      <c r="G571" s="380">
        <v>1661</v>
      </c>
      <c r="H571" s="137">
        <f t="shared" si="57"/>
        <v>5.5255474452554747</v>
      </c>
      <c r="I571" s="381">
        <f t="shared" si="58"/>
        <v>0.36724864539434077</v>
      </c>
      <c r="J571" s="137">
        <f t="shared" si="59"/>
        <v>-6.8444847124141187E-2</v>
      </c>
      <c r="K571" s="137">
        <f t="shared" si="60"/>
        <v>-4.461845325191377E-2</v>
      </c>
      <c r="L571" s="137">
        <f t="shared" si="61"/>
        <v>-4.5535852281586929E-2</v>
      </c>
      <c r="M571" s="137">
        <f t="shared" si="62"/>
        <v>-0.15859915265764188</v>
      </c>
      <c r="N571" s="383">
        <f t="shared" si="56"/>
        <v>-263.43319256434319</v>
      </c>
    </row>
    <row r="572" spans="2:14" x14ac:dyDescent="0.2">
      <c r="B572" s="382">
        <v>3</v>
      </c>
      <c r="C572" s="382">
        <v>1128</v>
      </c>
      <c r="D572" s="379" t="s">
        <v>1141</v>
      </c>
      <c r="E572" s="380">
        <v>957</v>
      </c>
      <c r="F572" s="380">
        <v>1239</v>
      </c>
      <c r="G572" s="380">
        <v>2878</v>
      </c>
      <c r="H572" s="137">
        <f t="shared" si="57"/>
        <v>3.0952380952380953</v>
      </c>
      <c r="I572" s="381">
        <f t="shared" si="58"/>
        <v>0.33252258512856148</v>
      </c>
      <c r="J572" s="137">
        <f t="shared" si="59"/>
        <v>-3.5710638192886487E-2</v>
      </c>
      <c r="K572" s="137">
        <f t="shared" si="60"/>
        <v>-0.10744376399307443</v>
      </c>
      <c r="L572" s="137">
        <f t="shared" si="61"/>
        <v>-7.4660612103321061E-2</v>
      </c>
      <c r="M572" s="137">
        <f t="shared" si="62"/>
        <v>-0.21781501428928199</v>
      </c>
      <c r="N572" s="383">
        <f t="shared" si="56"/>
        <v>-626.87161112455351</v>
      </c>
    </row>
    <row r="573" spans="2:14" x14ac:dyDescent="0.2">
      <c r="B573" s="382">
        <v>3</v>
      </c>
      <c r="C573" s="382">
        <v>1129</v>
      </c>
      <c r="D573" s="379" t="s">
        <v>1142</v>
      </c>
      <c r="E573" s="380">
        <v>209</v>
      </c>
      <c r="F573" s="380">
        <v>802</v>
      </c>
      <c r="G573" s="380">
        <v>731</v>
      </c>
      <c r="H573" s="137">
        <f t="shared" si="57"/>
        <v>1.172069825436409</v>
      </c>
      <c r="I573" s="381">
        <f t="shared" si="58"/>
        <v>0.2859097127222982</v>
      </c>
      <c r="J573" s="137">
        <f t="shared" si="59"/>
        <v>-9.3459485009159141E-2</v>
      </c>
      <c r="K573" s="137">
        <f t="shared" si="60"/>
        <v>-0.15715909926797147</v>
      </c>
      <c r="L573" s="137">
        <f t="shared" si="61"/>
        <v>-0.1137548457435071</v>
      </c>
      <c r="M573" s="137">
        <f t="shared" si="62"/>
        <v>-0.36437343002063771</v>
      </c>
      <c r="N573" s="383">
        <f t="shared" si="56"/>
        <v>-266.35697734508619</v>
      </c>
    </row>
    <row r="574" spans="2:14" x14ac:dyDescent="0.2">
      <c r="B574" s="382">
        <v>3</v>
      </c>
      <c r="C574" s="382">
        <v>1131</v>
      </c>
      <c r="D574" s="379" t="s">
        <v>1143</v>
      </c>
      <c r="E574" s="380">
        <v>485</v>
      </c>
      <c r="F574" s="380">
        <v>1018</v>
      </c>
      <c r="G574" s="380">
        <v>904</v>
      </c>
      <c r="H574" s="137">
        <f t="shared" si="57"/>
        <v>1.3644400785854618</v>
      </c>
      <c r="I574" s="381">
        <f t="shared" si="58"/>
        <v>0.53650442477876104</v>
      </c>
      <c r="J574" s="137">
        <f t="shared" si="59"/>
        <v>-8.8806224413343973E-2</v>
      </c>
      <c r="K574" s="137">
        <f t="shared" si="60"/>
        <v>-0.15218618463413752</v>
      </c>
      <c r="L574" s="137">
        <f t="shared" si="61"/>
        <v>9.6419033624933731E-2</v>
      </c>
      <c r="M574" s="137">
        <f t="shared" si="62"/>
        <v>-0.14457337542254775</v>
      </c>
      <c r="N574" s="383">
        <f t="shared" si="56"/>
        <v>-130.69433138198318</v>
      </c>
    </row>
    <row r="575" spans="2:14" x14ac:dyDescent="0.2">
      <c r="B575" s="382">
        <v>3</v>
      </c>
      <c r="C575" s="382">
        <v>1132</v>
      </c>
      <c r="D575" s="379" t="s">
        <v>1144</v>
      </c>
      <c r="E575" s="380">
        <v>850</v>
      </c>
      <c r="F575" s="380">
        <v>3124</v>
      </c>
      <c r="G575" s="380">
        <v>1928</v>
      </c>
      <c r="H575" s="137">
        <f t="shared" si="57"/>
        <v>0.88924455825864279</v>
      </c>
      <c r="I575" s="381">
        <f t="shared" si="58"/>
        <v>0.4408713692946058</v>
      </c>
      <c r="J575" s="137">
        <f t="shared" si="59"/>
        <v>-6.1263225279732804E-2</v>
      </c>
      <c r="K575" s="137">
        <f t="shared" si="60"/>
        <v>-0.16447034353231502</v>
      </c>
      <c r="L575" s="137">
        <f t="shared" si="61"/>
        <v>1.6211553977743452E-2</v>
      </c>
      <c r="M575" s="137">
        <f t="shared" si="62"/>
        <v>-0.20952201483430435</v>
      </c>
      <c r="N575" s="383">
        <f t="shared" si="56"/>
        <v>-403.95844460053877</v>
      </c>
    </row>
    <row r="576" spans="2:14" x14ac:dyDescent="0.2">
      <c r="B576" s="382">
        <v>3</v>
      </c>
      <c r="C576" s="382">
        <v>1135</v>
      </c>
      <c r="D576" s="379" t="s">
        <v>1145</v>
      </c>
      <c r="E576" s="380">
        <v>690</v>
      </c>
      <c r="F576" s="380">
        <v>3739</v>
      </c>
      <c r="G576" s="380">
        <v>1265</v>
      </c>
      <c r="H576" s="137">
        <f t="shared" si="57"/>
        <v>0.52286707675849153</v>
      </c>
      <c r="I576" s="381">
        <f t="shared" si="58"/>
        <v>0.54545454545454541</v>
      </c>
      <c r="J576" s="137">
        <f t="shared" si="59"/>
        <v>-7.9096241320342389E-2</v>
      </c>
      <c r="K576" s="137">
        <f t="shared" si="60"/>
        <v>-0.17394147490233841</v>
      </c>
      <c r="L576" s="137">
        <f t="shared" si="61"/>
        <v>0.10392550320606941</v>
      </c>
      <c r="M576" s="137">
        <f t="shared" si="62"/>
        <v>-0.14911221301661137</v>
      </c>
      <c r="N576" s="383">
        <f t="shared" si="56"/>
        <v>-188.6269494660134</v>
      </c>
    </row>
    <row r="577" spans="2:14" x14ac:dyDescent="0.2">
      <c r="B577" s="382">
        <v>3</v>
      </c>
      <c r="C577" s="382">
        <v>1136</v>
      </c>
      <c r="D577" s="379" t="s">
        <v>1146</v>
      </c>
      <c r="E577" s="380">
        <v>1636</v>
      </c>
      <c r="F577" s="380">
        <v>3013</v>
      </c>
      <c r="G577" s="380">
        <v>3113</v>
      </c>
      <c r="H577" s="137">
        <f t="shared" si="57"/>
        <v>1.5761699303020245</v>
      </c>
      <c r="I577" s="381">
        <f t="shared" si="58"/>
        <v>0.52553806617410859</v>
      </c>
      <c r="J577" s="137">
        <f t="shared" si="59"/>
        <v>-2.9389735071403453E-2</v>
      </c>
      <c r="K577" s="137">
        <f t="shared" si="60"/>
        <v>-0.1467128099268486</v>
      </c>
      <c r="L577" s="137">
        <f t="shared" si="61"/>
        <v>8.7221544533599787E-2</v>
      </c>
      <c r="M577" s="137">
        <f t="shared" si="62"/>
        <v>-8.8881000464652277E-2</v>
      </c>
      <c r="N577" s="383">
        <f t="shared" si="56"/>
        <v>-276.68655444646254</v>
      </c>
    </row>
    <row r="578" spans="2:14" x14ac:dyDescent="0.2">
      <c r="B578" s="382">
        <v>3</v>
      </c>
      <c r="C578" s="382">
        <v>1137</v>
      </c>
      <c r="D578" s="379" t="s">
        <v>1147</v>
      </c>
      <c r="E578" s="380">
        <v>1181</v>
      </c>
      <c r="F578" s="380">
        <v>368</v>
      </c>
      <c r="G578" s="380">
        <v>2817</v>
      </c>
      <c r="H578" s="137">
        <f t="shared" si="57"/>
        <v>10.864130434782609</v>
      </c>
      <c r="I578" s="381">
        <f t="shared" si="58"/>
        <v>0.41924032658856941</v>
      </c>
      <c r="J578" s="137">
        <f t="shared" si="59"/>
        <v>-3.7351383258462934E-2</v>
      </c>
      <c r="K578" s="137">
        <f t="shared" si="60"/>
        <v>9.3387901878192667E-2</v>
      </c>
      <c r="L578" s="137">
        <f t="shared" si="61"/>
        <v>-1.9304096854312785E-3</v>
      </c>
      <c r="M578" s="137">
        <f t="shared" si="62"/>
        <v>5.4106108934298458E-2</v>
      </c>
      <c r="N578" s="383">
        <f t="shared" si="56"/>
        <v>152.41690886791875</v>
      </c>
    </row>
    <row r="579" spans="2:14" x14ac:dyDescent="0.2">
      <c r="B579" s="382">
        <v>3</v>
      </c>
      <c r="C579" s="382">
        <v>1139</v>
      </c>
      <c r="D579" s="379" t="s">
        <v>1148</v>
      </c>
      <c r="E579" s="380">
        <v>1787</v>
      </c>
      <c r="F579" s="380">
        <v>1753</v>
      </c>
      <c r="G579" s="380">
        <v>2784</v>
      </c>
      <c r="H579" s="137">
        <f t="shared" si="57"/>
        <v>2.6075299486594408</v>
      </c>
      <c r="I579" s="381">
        <f t="shared" si="58"/>
        <v>0.64188218390804597</v>
      </c>
      <c r="J579" s="137">
        <f t="shared" si="59"/>
        <v>-3.8238999441479703E-2</v>
      </c>
      <c r="K579" s="137">
        <f t="shared" si="60"/>
        <v>-0.12005138361959662</v>
      </c>
      <c r="L579" s="137">
        <f t="shared" si="61"/>
        <v>0.18479939988886646</v>
      </c>
      <c r="M579" s="137">
        <f t="shared" si="62"/>
        <v>2.6509016827790138E-2</v>
      </c>
      <c r="N579" s="383">
        <f t="shared" si="56"/>
        <v>73.801102848567751</v>
      </c>
    </row>
    <row r="580" spans="2:14" x14ac:dyDescent="0.2">
      <c r="B580" s="382">
        <v>3</v>
      </c>
      <c r="C580" s="382">
        <v>1140</v>
      </c>
      <c r="D580" s="379" t="s">
        <v>1149</v>
      </c>
      <c r="E580" s="380">
        <v>5067</v>
      </c>
      <c r="F580" s="380">
        <v>2689</v>
      </c>
      <c r="G580" s="380">
        <v>7492</v>
      </c>
      <c r="H580" s="137">
        <f t="shared" si="57"/>
        <v>4.6705094830792113</v>
      </c>
      <c r="I580" s="381">
        <f t="shared" si="58"/>
        <v>0.67632140950347042</v>
      </c>
      <c r="J580" s="137">
        <f t="shared" si="59"/>
        <v>8.839424266891234E-2</v>
      </c>
      <c r="K580" s="137">
        <f t="shared" si="60"/>
        <v>-6.6721822795724472E-2</v>
      </c>
      <c r="L580" s="137">
        <f t="shared" si="61"/>
        <v>0.21368359136456039</v>
      </c>
      <c r="M580" s="137">
        <f t="shared" si="62"/>
        <v>0.23535601123774824</v>
      </c>
      <c r="N580" s="383">
        <f t="shared" si="56"/>
        <v>1763.2872361932098</v>
      </c>
    </row>
    <row r="581" spans="2:14" x14ac:dyDescent="0.2">
      <c r="B581" s="382">
        <v>3</v>
      </c>
      <c r="C581" s="382">
        <v>1142</v>
      </c>
      <c r="D581" s="379" t="s">
        <v>1150</v>
      </c>
      <c r="E581" s="380">
        <v>280</v>
      </c>
      <c r="F581" s="380">
        <v>620</v>
      </c>
      <c r="G581" s="380">
        <v>789</v>
      </c>
      <c r="H581" s="137">
        <f t="shared" si="57"/>
        <v>1.7241935483870967</v>
      </c>
      <c r="I581" s="381">
        <f t="shared" si="58"/>
        <v>0.35487959442332068</v>
      </c>
      <c r="J581" s="137">
        <f t="shared" si="59"/>
        <v>-9.1899432323856958E-2</v>
      </c>
      <c r="K581" s="137">
        <f t="shared" si="60"/>
        <v>-0.14288628891084745</v>
      </c>
      <c r="L581" s="137">
        <f t="shared" si="61"/>
        <v>-5.5909779988806585E-2</v>
      </c>
      <c r="M581" s="137">
        <f t="shared" si="62"/>
        <v>-0.29069550122351101</v>
      </c>
      <c r="N581" s="383">
        <f t="shared" si="56"/>
        <v>-229.3587504653502</v>
      </c>
    </row>
    <row r="582" spans="2:14" x14ac:dyDescent="0.2">
      <c r="B582" s="382">
        <v>3</v>
      </c>
      <c r="C582" s="382">
        <v>1143</v>
      </c>
      <c r="D582" s="379" t="s">
        <v>1151</v>
      </c>
      <c r="E582" s="380">
        <v>1920</v>
      </c>
      <c r="F582" s="380">
        <v>1505</v>
      </c>
      <c r="G582" s="380">
        <v>4924</v>
      </c>
      <c r="H582" s="137">
        <f t="shared" si="57"/>
        <v>4.5475083056478409</v>
      </c>
      <c r="I582" s="381">
        <f t="shared" si="58"/>
        <v>0.38992688870836717</v>
      </c>
      <c r="J582" s="137">
        <f t="shared" si="59"/>
        <v>1.9321565154153043E-2</v>
      </c>
      <c r="K582" s="137">
        <f t="shared" si="60"/>
        <v>-6.9901495043456732E-2</v>
      </c>
      <c r="L582" s="137">
        <f t="shared" si="61"/>
        <v>-2.6515601074145662E-2</v>
      </c>
      <c r="M582" s="137">
        <f t="shared" si="62"/>
        <v>-7.7095530963449344E-2</v>
      </c>
      <c r="N582" s="383">
        <f t="shared" si="56"/>
        <v>-379.61839446402456</v>
      </c>
    </row>
    <row r="583" spans="2:14" x14ac:dyDescent="0.2">
      <c r="B583" s="382">
        <v>3</v>
      </c>
      <c r="C583" s="382">
        <v>1145</v>
      </c>
      <c r="D583" s="379" t="s">
        <v>1152</v>
      </c>
      <c r="E583" s="380">
        <v>317</v>
      </c>
      <c r="F583" s="380">
        <v>1215</v>
      </c>
      <c r="G583" s="380">
        <v>936</v>
      </c>
      <c r="H583" s="137">
        <f t="shared" si="57"/>
        <v>1.031275720164609</v>
      </c>
      <c r="I583" s="381">
        <f t="shared" si="58"/>
        <v>0.33867521367521369</v>
      </c>
      <c r="J583" s="137">
        <f t="shared" si="59"/>
        <v>-8.7945505690418632E-2</v>
      </c>
      <c r="K583" s="137">
        <f t="shared" si="60"/>
        <v>-0.1607987319814618</v>
      </c>
      <c r="L583" s="137">
        <f t="shared" si="61"/>
        <v>-6.9500400224342757E-2</v>
      </c>
      <c r="M583" s="137">
        <f t="shared" si="62"/>
        <v>-0.31824463789622315</v>
      </c>
      <c r="N583" s="383">
        <f t="shared" si="56"/>
        <v>-297.87698107086487</v>
      </c>
    </row>
    <row r="584" spans="2:14" x14ac:dyDescent="0.2">
      <c r="B584" s="382">
        <v>3</v>
      </c>
      <c r="C584" s="382">
        <v>1146</v>
      </c>
      <c r="D584" s="379" t="s">
        <v>1153</v>
      </c>
      <c r="E584" s="380">
        <v>803</v>
      </c>
      <c r="F584" s="380">
        <v>293</v>
      </c>
      <c r="G584" s="380">
        <v>2599</v>
      </c>
      <c r="H584" s="137">
        <f t="shared" si="57"/>
        <v>11.610921501706486</v>
      </c>
      <c r="I584" s="381">
        <f t="shared" si="58"/>
        <v>0.30896498653328203</v>
      </c>
      <c r="J584" s="137">
        <f t="shared" si="59"/>
        <v>-4.3215029558391876E-2</v>
      </c>
      <c r="K584" s="137">
        <f t="shared" si="60"/>
        <v>0.1126930083815602</v>
      </c>
      <c r="L584" s="137">
        <f t="shared" si="61"/>
        <v>-9.4418378916288903E-2</v>
      </c>
      <c r="M584" s="137">
        <f t="shared" si="62"/>
        <v>-2.4940400093120582E-2</v>
      </c>
      <c r="N584" s="383">
        <f t="shared" si="56"/>
        <v>-64.820099842020397</v>
      </c>
    </row>
    <row r="585" spans="2:14" x14ac:dyDescent="0.2">
      <c r="B585" s="382">
        <v>3</v>
      </c>
      <c r="C585" s="382">
        <v>1147</v>
      </c>
      <c r="D585" s="379" t="s">
        <v>1154</v>
      </c>
      <c r="E585" s="380">
        <v>847</v>
      </c>
      <c r="F585" s="380">
        <v>826</v>
      </c>
      <c r="G585" s="380">
        <v>1509</v>
      </c>
      <c r="H585" s="137">
        <f t="shared" si="57"/>
        <v>2.8523002421307506</v>
      </c>
      <c r="I585" s="381">
        <f t="shared" si="58"/>
        <v>0.56129887342610996</v>
      </c>
      <c r="J585" s="137">
        <f t="shared" si="59"/>
        <v>-7.2533261058036591E-2</v>
      </c>
      <c r="K585" s="137">
        <f t="shared" si="60"/>
        <v>-0.11372388883074178</v>
      </c>
      <c r="L585" s="137">
        <f t="shared" si="61"/>
        <v>0.11721414704233402</v>
      </c>
      <c r="M585" s="137">
        <f t="shared" si="62"/>
        <v>-6.9043002846444351E-2</v>
      </c>
      <c r="N585" s="383">
        <f t="shared" si="56"/>
        <v>-104.18589129528452</v>
      </c>
    </row>
    <row r="586" spans="2:14" x14ac:dyDescent="0.2">
      <c r="B586" s="382">
        <v>3</v>
      </c>
      <c r="C586" s="382">
        <v>1150</v>
      </c>
      <c r="D586" s="379" t="s">
        <v>1155</v>
      </c>
      <c r="E586" s="380">
        <v>1663</v>
      </c>
      <c r="F586" s="380">
        <v>1381</v>
      </c>
      <c r="G586" s="380">
        <v>2162</v>
      </c>
      <c r="H586" s="137">
        <f t="shared" si="57"/>
        <v>2.7697320782041999</v>
      </c>
      <c r="I586" s="381">
        <f t="shared" si="58"/>
        <v>0.76919518963922295</v>
      </c>
      <c r="J586" s="137">
        <f t="shared" si="59"/>
        <v>-5.4969219618341184E-2</v>
      </c>
      <c r="K586" s="137">
        <f t="shared" si="60"/>
        <v>-0.11585833749916975</v>
      </c>
      <c r="L586" s="137">
        <f t="shared" si="61"/>
        <v>0.29157686573798242</v>
      </c>
      <c r="M586" s="137">
        <f t="shared" si="62"/>
        <v>0.12074930862047148</v>
      </c>
      <c r="N586" s="383">
        <f t="shared" si="56"/>
        <v>261.06000523745934</v>
      </c>
    </row>
    <row r="587" spans="2:14" x14ac:dyDescent="0.2">
      <c r="B587" s="382">
        <v>3</v>
      </c>
      <c r="C587" s="382">
        <v>1151</v>
      </c>
      <c r="D587" s="379" t="s">
        <v>1156</v>
      </c>
      <c r="E587" s="380">
        <v>6076</v>
      </c>
      <c r="F587" s="380">
        <v>4690</v>
      </c>
      <c r="G587" s="380">
        <v>9149</v>
      </c>
      <c r="H587" s="137">
        <f t="shared" si="57"/>
        <v>3.2462686567164178</v>
      </c>
      <c r="I587" s="381">
        <f t="shared" si="58"/>
        <v>0.66411629686304519</v>
      </c>
      <c r="J587" s="137">
        <f t="shared" si="59"/>
        <v>0.1329633340403906</v>
      </c>
      <c r="K587" s="137">
        <f t="shared" si="60"/>
        <v>-0.10353951124590059</v>
      </c>
      <c r="L587" s="137">
        <f t="shared" si="61"/>
        <v>0.20344715879694505</v>
      </c>
      <c r="M587" s="137">
        <f t="shared" si="62"/>
        <v>0.23287098159143504</v>
      </c>
      <c r="N587" s="383">
        <f t="shared" si="56"/>
        <v>2130.536610580039</v>
      </c>
    </row>
    <row r="588" spans="2:14" x14ac:dyDescent="0.2">
      <c r="B588" s="382">
        <v>4</v>
      </c>
      <c r="C588" s="382">
        <v>1201</v>
      </c>
      <c r="D588" s="379" t="s">
        <v>1157</v>
      </c>
      <c r="E588" s="380">
        <v>6852</v>
      </c>
      <c r="F588" s="380">
        <v>1000</v>
      </c>
      <c r="G588" s="380">
        <v>10198</v>
      </c>
      <c r="H588" s="137">
        <f t="shared" si="57"/>
        <v>17.05</v>
      </c>
      <c r="I588" s="381">
        <f t="shared" si="58"/>
        <v>0.67189645028436951</v>
      </c>
      <c r="J588" s="137">
        <f t="shared" si="59"/>
        <v>0.16117876967628719</v>
      </c>
      <c r="K588" s="137">
        <f t="shared" si="60"/>
        <v>0.25329724742561927</v>
      </c>
      <c r="L588" s="137">
        <f t="shared" si="61"/>
        <v>0.20997237640118943</v>
      </c>
      <c r="M588" s="137">
        <f t="shared" si="62"/>
        <v>0.62444839350309589</v>
      </c>
      <c r="N588" s="383">
        <f t="shared" si="56"/>
        <v>6368.1247169445714</v>
      </c>
    </row>
    <row r="589" spans="2:14" x14ac:dyDescent="0.2">
      <c r="B589" s="382">
        <v>4</v>
      </c>
      <c r="C589" s="382">
        <v>1202</v>
      </c>
      <c r="D589" s="379" t="s">
        <v>1158</v>
      </c>
      <c r="E589" s="380">
        <v>1752</v>
      </c>
      <c r="F589" s="380">
        <v>2964</v>
      </c>
      <c r="G589" s="380">
        <v>1588</v>
      </c>
      <c r="H589" s="137">
        <f t="shared" si="57"/>
        <v>1.1268556005398112</v>
      </c>
      <c r="I589" s="381">
        <f t="shared" si="58"/>
        <v>1.1032745591939546</v>
      </c>
      <c r="J589" s="137">
        <f t="shared" si="59"/>
        <v>-7.0408361710814646E-2</v>
      </c>
      <c r="K589" s="137">
        <f t="shared" si="60"/>
        <v>-0.15832792073056809</v>
      </c>
      <c r="L589" s="137">
        <f t="shared" si="61"/>
        <v>0.57176935878811697</v>
      </c>
      <c r="M589" s="137">
        <f t="shared" si="62"/>
        <v>0.34303307634673424</v>
      </c>
      <c r="N589" s="383">
        <f t="shared" ref="N589:N652" si="63">M589*G589</f>
        <v>544.73652523861404</v>
      </c>
    </row>
    <row r="590" spans="2:14" x14ac:dyDescent="0.2">
      <c r="B590" s="382">
        <v>4</v>
      </c>
      <c r="C590" s="382">
        <v>1203</v>
      </c>
      <c r="D590" s="379" t="s">
        <v>1159</v>
      </c>
      <c r="E590" s="380">
        <v>461</v>
      </c>
      <c r="F590" s="380">
        <v>2541</v>
      </c>
      <c r="G590" s="380">
        <v>1786</v>
      </c>
      <c r="H590" s="137">
        <f t="shared" ref="H590:H653" si="64">(G590+E590)/F590</f>
        <v>0.88429752066115708</v>
      </c>
      <c r="I590" s="381">
        <f t="shared" ref="I590:I653" si="65">E590/G590</f>
        <v>0.25811870100783874</v>
      </c>
      <c r="J590" s="137">
        <f t="shared" ref="J590:J653" si="66">$J$6*(G590-G$10)/G$11</f>
        <v>-6.5082664612714045E-2</v>
      </c>
      <c r="K590" s="137">
        <f t="shared" ref="K590:K653" si="67">$K$6*(H590-H$10)/H$11</f>
        <v>-0.16459822814680167</v>
      </c>
      <c r="L590" s="137">
        <f t="shared" ref="L590:L653" si="68">$L$6*(I590-I$10)/I$11</f>
        <v>-0.13706317773371157</v>
      </c>
      <c r="M590" s="137">
        <f t="shared" ref="M590:M653" si="69">SUM(J590:L590)</f>
        <v>-0.36674407049322727</v>
      </c>
      <c r="N590" s="383">
        <f t="shared" si="63"/>
        <v>-655.00490990090395</v>
      </c>
    </row>
    <row r="591" spans="2:14" x14ac:dyDescent="0.2">
      <c r="B591" s="382">
        <v>4</v>
      </c>
      <c r="C591" s="382">
        <v>1205</v>
      </c>
      <c r="D591" s="379" t="s">
        <v>1160</v>
      </c>
      <c r="E591" s="380">
        <v>1599</v>
      </c>
      <c r="F591" s="380">
        <v>4048</v>
      </c>
      <c r="G591" s="380">
        <v>3853</v>
      </c>
      <c r="H591" s="137">
        <f t="shared" si="64"/>
        <v>1.3468379446640317</v>
      </c>
      <c r="I591" s="381">
        <f t="shared" si="65"/>
        <v>0.41500129769011163</v>
      </c>
      <c r="J591" s="137">
        <f t="shared" si="66"/>
        <v>-9.4856146037547474E-3</v>
      </c>
      <c r="K591" s="137">
        <f t="shared" si="67"/>
        <v>-0.15264121293467608</v>
      </c>
      <c r="L591" s="137">
        <f t="shared" si="68"/>
        <v>-5.4856848188629065E-3</v>
      </c>
      <c r="M591" s="137">
        <f t="shared" si="69"/>
        <v>-0.16761251235729374</v>
      </c>
      <c r="N591" s="383">
        <f t="shared" si="63"/>
        <v>-645.81101011265275</v>
      </c>
    </row>
    <row r="592" spans="2:14" x14ac:dyDescent="0.2">
      <c r="B592" s="382">
        <v>4</v>
      </c>
      <c r="C592" s="382">
        <v>1206</v>
      </c>
      <c r="D592" s="379" t="s">
        <v>1161</v>
      </c>
      <c r="E592" s="380">
        <v>1416</v>
      </c>
      <c r="F592" s="380">
        <v>2696</v>
      </c>
      <c r="G592" s="380">
        <v>3950</v>
      </c>
      <c r="H592" s="137">
        <f t="shared" si="64"/>
        <v>1.9903560830860534</v>
      </c>
      <c r="I592" s="381">
        <f t="shared" si="65"/>
        <v>0.35848101265822785</v>
      </c>
      <c r="J592" s="137">
        <f t="shared" si="66"/>
        <v>-6.8765609748872815E-3</v>
      </c>
      <c r="K592" s="137">
        <f t="shared" si="67"/>
        <v>-0.13600578871855823</v>
      </c>
      <c r="L592" s="137">
        <f t="shared" si="68"/>
        <v>-5.2889269159000503E-2</v>
      </c>
      <c r="M592" s="137">
        <f t="shared" si="69"/>
        <v>-0.19577161885244601</v>
      </c>
      <c r="N592" s="383">
        <f t="shared" si="63"/>
        <v>-773.29789446716177</v>
      </c>
    </row>
    <row r="593" spans="2:14" x14ac:dyDescent="0.2">
      <c r="B593" s="382">
        <v>4</v>
      </c>
      <c r="C593" s="382">
        <v>1207</v>
      </c>
      <c r="D593" s="379" t="s">
        <v>1162</v>
      </c>
      <c r="E593" s="380">
        <v>982</v>
      </c>
      <c r="F593" s="380">
        <v>1098</v>
      </c>
      <c r="G593" s="380">
        <v>2060</v>
      </c>
      <c r="H593" s="137">
        <f t="shared" si="64"/>
        <v>2.7704918032786887</v>
      </c>
      <c r="I593" s="381">
        <f t="shared" si="65"/>
        <v>0.47669902912621359</v>
      </c>
      <c r="J593" s="137">
        <f t="shared" si="66"/>
        <v>-5.7712760547665741E-2</v>
      </c>
      <c r="K593" s="137">
        <f t="shared" si="67"/>
        <v>-0.11583869803891657</v>
      </c>
      <c r="L593" s="137">
        <f t="shared" si="68"/>
        <v>4.6260225770168327E-2</v>
      </c>
      <c r="M593" s="137">
        <f t="shared" si="69"/>
        <v>-0.12729123281641397</v>
      </c>
      <c r="N593" s="383">
        <f t="shared" si="63"/>
        <v>-262.21993960181277</v>
      </c>
    </row>
    <row r="594" spans="2:14" x14ac:dyDescent="0.2">
      <c r="B594" s="382">
        <v>4</v>
      </c>
      <c r="C594" s="382">
        <v>1208</v>
      </c>
      <c r="D594" s="379" t="s">
        <v>1163</v>
      </c>
      <c r="E594" s="380">
        <v>263</v>
      </c>
      <c r="F594" s="380">
        <v>2180</v>
      </c>
      <c r="G594" s="380">
        <v>452</v>
      </c>
      <c r="H594" s="137">
        <f t="shared" si="64"/>
        <v>0.32798165137614677</v>
      </c>
      <c r="I594" s="381">
        <f t="shared" si="65"/>
        <v>0.58185840707964598</v>
      </c>
      <c r="J594" s="137">
        <f t="shared" si="66"/>
        <v>-0.10096387637466454</v>
      </c>
      <c r="K594" s="137">
        <f t="shared" si="67"/>
        <v>-0.17897940861578998</v>
      </c>
      <c r="L594" s="137">
        <f t="shared" si="68"/>
        <v>0.13445743565967752</v>
      </c>
      <c r="M594" s="137">
        <f t="shared" si="69"/>
        <v>-0.14548584933077699</v>
      </c>
      <c r="N594" s="383">
        <f t="shared" si="63"/>
        <v>-65.759603897511198</v>
      </c>
    </row>
    <row r="595" spans="2:14" x14ac:dyDescent="0.2">
      <c r="B595" s="382">
        <v>4</v>
      </c>
      <c r="C595" s="382">
        <v>1209</v>
      </c>
      <c r="D595" s="379" t="s">
        <v>1164</v>
      </c>
      <c r="E595" s="380">
        <v>203</v>
      </c>
      <c r="F595" s="380">
        <v>3602</v>
      </c>
      <c r="G595" s="380">
        <v>505</v>
      </c>
      <c r="H595" s="137">
        <f t="shared" si="64"/>
        <v>0.19655746807329261</v>
      </c>
      <c r="I595" s="381">
        <f t="shared" si="65"/>
        <v>0.401980198019802</v>
      </c>
      <c r="J595" s="137">
        <f t="shared" si="66"/>
        <v>-9.953831098981944E-2</v>
      </c>
      <c r="K595" s="137">
        <f t="shared" si="67"/>
        <v>-0.1823768218524407</v>
      </c>
      <c r="L595" s="137">
        <f t="shared" si="68"/>
        <v>-1.6406486015719285E-2</v>
      </c>
      <c r="M595" s="137">
        <f t="shared" si="69"/>
        <v>-0.29832161885797936</v>
      </c>
      <c r="N595" s="383">
        <f t="shared" si="63"/>
        <v>-150.65241752327958</v>
      </c>
    </row>
    <row r="596" spans="2:14" x14ac:dyDescent="0.2">
      <c r="B596" s="382">
        <v>4</v>
      </c>
      <c r="C596" s="382">
        <v>1210</v>
      </c>
      <c r="D596" s="379" t="s">
        <v>1165</v>
      </c>
      <c r="E596" s="380">
        <v>40</v>
      </c>
      <c r="F596" s="380">
        <v>1497</v>
      </c>
      <c r="G596" s="380">
        <v>176</v>
      </c>
      <c r="H596" s="137">
        <f t="shared" si="64"/>
        <v>0.14428857715430862</v>
      </c>
      <c r="I596" s="381">
        <f t="shared" si="65"/>
        <v>0.22727272727272727</v>
      </c>
      <c r="J596" s="137">
        <f t="shared" si="66"/>
        <v>-0.1083875753598957</v>
      </c>
      <c r="K596" s="137">
        <f t="shared" si="67"/>
        <v>-0.18372801169749375</v>
      </c>
      <c r="L596" s="137">
        <f t="shared" si="68"/>
        <v>-0.16293370752104677</v>
      </c>
      <c r="M596" s="137">
        <f t="shared" si="69"/>
        <v>-0.45504929457843624</v>
      </c>
      <c r="N596" s="383">
        <f t="shared" si="63"/>
        <v>-80.088675845804772</v>
      </c>
    </row>
    <row r="597" spans="2:14" x14ac:dyDescent="0.2">
      <c r="B597" s="382">
        <v>4</v>
      </c>
      <c r="C597" s="382">
        <v>1211</v>
      </c>
      <c r="D597" s="379" t="s">
        <v>1166</v>
      </c>
      <c r="E597" s="380">
        <v>193</v>
      </c>
      <c r="F597" s="380">
        <v>3433</v>
      </c>
      <c r="G597" s="380">
        <v>457</v>
      </c>
      <c r="H597" s="137">
        <f t="shared" si="64"/>
        <v>0.18933877075444216</v>
      </c>
      <c r="I597" s="381">
        <f t="shared" si="65"/>
        <v>0.42231947483588622</v>
      </c>
      <c r="J597" s="137">
        <f t="shared" si="66"/>
        <v>-0.10082938907420746</v>
      </c>
      <c r="K597" s="137">
        <f t="shared" si="67"/>
        <v>-0.18256343056634783</v>
      </c>
      <c r="L597" s="137">
        <f t="shared" si="68"/>
        <v>6.5207310911106955E-4</v>
      </c>
      <c r="M597" s="137">
        <f t="shared" si="69"/>
        <v>-0.28274074653144421</v>
      </c>
      <c r="N597" s="383">
        <f t="shared" si="63"/>
        <v>-129.21252116487</v>
      </c>
    </row>
    <row r="598" spans="2:14" x14ac:dyDescent="0.2">
      <c r="B598" s="382">
        <v>4</v>
      </c>
      <c r="C598" s="382">
        <v>1212</v>
      </c>
      <c r="D598" s="379" t="s">
        <v>1167</v>
      </c>
      <c r="E598" s="380">
        <v>37</v>
      </c>
      <c r="F598" s="380">
        <v>3266</v>
      </c>
      <c r="G598" s="380">
        <v>158</v>
      </c>
      <c r="H598" s="137">
        <f t="shared" si="64"/>
        <v>5.9706062461726883E-2</v>
      </c>
      <c r="I598" s="381">
        <f t="shared" si="65"/>
        <v>0.23417721518987342</v>
      </c>
      <c r="J598" s="137">
        <f t="shared" si="66"/>
        <v>-0.1088717296415412</v>
      </c>
      <c r="K598" s="137">
        <f t="shared" si="67"/>
        <v>-0.18591453283678505</v>
      </c>
      <c r="L598" s="137">
        <f t="shared" si="68"/>
        <v>-0.15714291090490681</v>
      </c>
      <c r="M598" s="137">
        <f t="shared" si="69"/>
        <v>-0.45192917338323302</v>
      </c>
      <c r="N598" s="383">
        <f t="shared" si="63"/>
        <v>-71.40480939455081</v>
      </c>
    </row>
    <row r="599" spans="2:14" x14ac:dyDescent="0.2">
      <c r="B599" s="382">
        <v>4</v>
      </c>
      <c r="C599" s="382">
        <v>1213</v>
      </c>
      <c r="D599" s="379" t="s">
        <v>1168</v>
      </c>
      <c r="E599" s="380">
        <v>3325</v>
      </c>
      <c r="F599" s="380">
        <v>1406</v>
      </c>
      <c r="G599" s="380">
        <v>5462</v>
      </c>
      <c r="H599" s="137">
        <f t="shared" si="64"/>
        <v>6.2496443812233284</v>
      </c>
      <c r="I599" s="381">
        <f t="shared" si="65"/>
        <v>0.608751373123398</v>
      </c>
      <c r="J599" s="137">
        <f t="shared" si="66"/>
        <v>3.3792398683335487E-2</v>
      </c>
      <c r="K599" s="137">
        <f t="shared" si="67"/>
        <v>-2.5900006973221965E-2</v>
      </c>
      <c r="L599" s="137">
        <f t="shared" si="68"/>
        <v>0.15701257640768176</v>
      </c>
      <c r="M599" s="137">
        <f t="shared" si="69"/>
        <v>0.16490496811779529</v>
      </c>
      <c r="N599" s="383">
        <f t="shared" si="63"/>
        <v>900.71093585939786</v>
      </c>
    </row>
    <row r="600" spans="2:14" x14ac:dyDescent="0.2">
      <c r="B600" s="382">
        <v>4</v>
      </c>
      <c r="C600" s="382">
        <v>1214</v>
      </c>
      <c r="D600" s="379" t="s">
        <v>1169</v>
      </c>
      <c r="E600" s="380">
        <v>840</v>
      </c>
      <c r="F600" s="380">
        <v>1365</v>
      </c>
      <c r="G600" s="380">
        <v>2065</v>
      </c>
      <c r="H600" s="137">
        <f t="shared" si="64"/>
        <v>2.1282051282051282</v>
      </c>
      <c r="I600" s="381">
        <f t="shared" si="65"/>
        <v>0.40677966101694918</v>
      </c>
      <c r="J600" s="137">
        <f t="shared" si="66"/>
        <v>-5.7578273247208649E-2</v>
      </c>
      <c r="K600" s="137">
        <f t="shared" si="67"/>
        <v>-0.13244228800828189</v>
      </c>
      <c r="L600" s="137">
        <f t="shared" si="68"/>
        <v>-1.2381174592673674E-2</v>
      </c>
      <c r="M600" s="137">
        <f t="shared" si="69"/>
        <v>-0.20240173584816423</v>
      </c>
      <c r="N600" s="383">
        <f t="shared" si="63"/>
        <v>-417.95958452645914</v>
      </c>
    </row>
    <row r="601" spans="2:14" x14ac:dyDescent="0.2">
      <c r="B601" s="382">
        <v>4</v>
      </c>
      <c r="C601" s="382">
        <v>1215</v>
      </c>
      <c r="D601" s="379" t="s">
        <v>1170</v>
      </c>
      <c r="E601" s="380">
        <v>238</v>
      </c>
      <c r="F601" s="380">
        <v>1170</v>
      </c>
      <c r="G601" s="380">
        <v>738</v>
      </c>
      <c r="H601" s="137">
        <f t="shared" si="64"/>
        <v>0.83418803418803422</v>
      </c>
      <c r="I601" s="381">
        <f t="shared" si="65"/>
        <v>0.3224932249322493</v>
      </c>
      <c r="J601" s="137">
        <f t="shared" si="66"/>
        <v>-9.3271202788519234E-2</v>
      </c>
      <c r="K601" s="137">
        <f t="shared" si="67"/>
        <v>-0.16589359577509616</v>
      </c>
      <c r="L601" s="137">
        <f t="shared" si="68"/>
        <v>-8.3072240276733655E-2</v>
      </c>
      <c r="M601" s="137">
        <f t="shared" si="69"/>
        <v>-0.34223703884034906</v>
      </c>
      <c r="N601" s="383">
        <f t="shared" si="63"/>
        <v>-252.5709346641776</v>
      </c>
    </row>
    <row r="602" spans="2:14" x14ac:dyDescent="0.2">
      <c r="B602" s="382">
        <v>4</v>
      </c>
      <c r="C602" s="382">
        <v>1216</v>
      </c>
      <c r="D602" s="379" t="s">
        <v>1171</v>
      </c>
      <c r="E602" s="380">
        <v>438</v>
      </c>
      <c r="F602" s="380">
        <v>5054</v>
      </c>
      <c r="G602" s="380">
        <v>2040</v>
      </c>
      <c r="H602" s="137">
        <f t="shared" si="64"/>
        <v>0.49030470914127422</v>
      </c>
      <c r="I602" s="381">
        <f t="shared" si="65"/>
        <v>0.21470588235294116</v>
      </c>
      <c r="J602" s="137">
        <f t="shared" si="66"/>
        <v>-5.8250709749494076E-2</v>
      </c>
      <c r="K602" s="137">
        <f t="shared" si="67"/>
        <v>-0.17478323641060281</v>
      </c>
      <c r="L602" s="137">
        <f t="shared" si="68"/>
        <v>-0.17347352508757993</v>
      </c>
      <c r="M602" s="137">
        <f t="shared" si="69"/>
        <v>-0.40650747124767683</v>
      </c>
      <c r="N602" s="383">
        <f t="shared" si="63"/>
        <v>-829.27524134526072</v>
      </c>
    </row>
    <row r="603" spans="2:14" x14ac:dyDescent="0.2">
      <c r="B603" s="382">
        <v>4</v>
      </c>
      <c r="C603" s="382">
        <v>1217</v>
      </c>
      <c r="D603" s="379" t="s">
        <v>1172</v>
      </c>
      <c r="E603" s="380">
        <v>76</v>
      </c>
      <c r="F603" s="380">
        <v>1343</v>
      </c>
      <c r="G603" s="380">
        <v>401</v>
      </c>
      <c r="H603" s="137">
        <f t="shared" si="64"/>
        <v>0.35517498138495907</v>
      </c>
      <c r="I603" s="381">
        <f t="shared" si="65"/>
        <v>0.18952618453865336</v>
      </c>
      <c r="J603" s="137">
        <f t="shared" si="66"/>
        <v>-0.10233564683932683</v>
      </c>
      <c r="K603" s="137">
        <f t="shared" si="67"/>
        <v>-0.17827644073728582</v>
      </c>
      <c r="L603" s="137">
        <f t="shared" si="68"/>
        <v>-0.19459174712636551</v>
      </c>
      <c r="M603" s="137">
        <f t="shared" si="69"/>
        <v>-0.47520383470297817</v>
      </c>
      <c r="N603" s="383">
        <f t="shared" si="63"/>
        <v>-190.55673771589426</v>
      </c>
    </row>
    <row r="604" spans="2:14" x14ac:dyDescent="0.2">
      <c r="B604" s="382">
        <v>4</v>
      </c>
      <c r="C604" s="382">
        <v>1218</v>
      </c>
      <c r="D604" s="379" t="s">
        <v>1173</v>
      </c>
      <c r="E604" s="380">
        <v>332</v>
      </c>
      <c r="F604" s="380">
        <v>3748</v>
      </c>
      <c r="G604" s="380">
        <v>889</v>
      </c>
      <c r="H604" s="137">
        <f t="shared" si="64"/>
        <v>0.32577374599786552</v>
      </c>
      <c r="I604" s="381">
        <f t="shared" si="65"/>
        <v>0.37345331833520812</v>
      </c>
      <c r="J604" s="137">
        <f t="shared" si="66"/>
        <v>-8.9209686314715236E-2</v>
      </c>
      <c r="K604" s="137">
        <f t="shared" si="67"/>
        <v>-0.17903648461785393</v>
      </c>
      <c r="L604" s="137">
        <f t="shared" si="68"/>
        <v>-4.0331990749581978E-2</v>
      </c>
      <c r="M604" s="137">
        <f t="shared" si="69"/>
        <v>-0.30857816168215119</v>
      </c>
      <c r="N604" s="383">
        <f t="shared" si="63"/>
        <v>-274.32598573543243</v>
      </c>
    </row>
    <row r="605" spans="2:14" x14ac:dyDescent="0.2">
      <c r="B605" s="382">
        <v>4</v>
      </c>
      <c r="C605" s="382">
        <v>1219</v>
      </c>
      <c r="D605" s="379" t="s">
        <v>1174</v>
      </c>
      <c r="E605" s="380">
        <v>175</v>
      </c>
      <c r="F605" s="380">
        <v>4081</v>
      </c>
      <c r="G605" s="380">
        <v>725</v>
      </c>
      <c r="H605" s="137">
        <f t="shared" si="64"/>
        <v>0.22053418279833376</v>
      </c>
      <c r="I605" s="381">
        <f t="shared" si="65"/>
        <v>0.2413793103448276</v>
      </c>
      <c r="J605" s="137">
        <f t="shared" si="66"/>
        <v>-9.3620869769707654E-2</v>
      </c>
      <c r="K605" s="137">
        <f t="shared" si="67"/>
        <v>-0.1817570058799835</v>
      </c>
      <c r="L605" s="137">
        <f t="shared" si="68"/>
        <v>-0.15110251098634703</v>
      </c>
      <c r="M605" s="137">
        <f t="shared" si="69"/>
        <v>-0.42648038663603821</v>
      </c>
      <c r="N605" s="383">
        <f t="shared" si="63"/>
        <v>-309.19828031112769</v>
      </c>
    </row>
    <row r="606" spans="2:14" x14ac:dyDescent="0.2">
      <c r="B606" s="382">
        <v>4</v>
      </c>
      <c r="C606" s="382">
        <v>1220</v>
      </c>
      <c r="D606" s="379" t="s">
        <v>1175</v>
      </c>
      <c r="E606" s="380">
        <v>265</v>
      </c>
      <c r="F606" s="380">
        <v>3499</v>
      </c>
      <c r="G606" s="380">
        <v>428</v>
      </c>
      <c r="H606" s="137">
        <f t="shared" si="64"/>
        <v>0.19805658759645614</v>
      </c>
      <c r="I606" s="381">
        <f t="shared" si="65"/>
        <v>0.61915887850467288</v>
      </c>
      <c r="J606" s="137">
        <f t="shared" si="66"/>
        <v>-0.10160941541685856</v>
      </c>
      <c r="K606" s="137">
        <f t="shared" si="67"/>
        <v>-0.18233806849378692</v>
      </c>
      <c r="L606" s="137">
        <f t="shared" si="68"/>
        <v>0.16574135509012106</v>
      </c>
      <c r="M606" s="137">
        <f t="shared" si="69"/>
        <v>-0.11820612882052445</v>
      </c>
      <c r="N606" s="383">
        <f t="shared" si="63"/>
        <v>-50.592223135184462</v>
      </c>
    </row>
    <row r="607" spans="2:14" x14ac:dyDescent="0.2">
      <c r="B607" s="382">
        <v>5</v>
      </c>
      <c r="C607" s="382">
        <v>1301</v>
      </c>
      <c r="D607" s="379" t="s">
        <v>1176</v>
      </c>
      <c r="E607" s="380">
        <v>7223</v>
      </c>
      <c r="F607" s="380">
        <v>9291</v>
      </c>
      <c r="G607" s="380">
        <v>16464</v>
      </c>
      <c r="H607" s="137">
        <f t="shared" si="64"/>
        <v>2.5494564632439998</v>
      </c>
      <c r="I607" s="381">
        <f t="shared" si="65"/>
        <v>0.43871477162293487</v>
      </c>
      <c r="J607" s="137">
        <f t="shared" si="66"/>
        <v>0.32971825460910714</v>
      </c>
      <c r="K607" s="137">
        <f t="shared" si="67"/>
        <v>-0.12155262656507647</v>
      </c>
      <c r="L607" s="137">
        <f t="shared" si="68"/>
        <v>1.4402814698401042E-2</v>
      </c>
      <c r="M607" s="137">
        <f t="shared" si="69"/>
        <v>0.2225684427424317</v>
      </c>
      <c r="N607" s="383">
        <f t="shared" si="63"/>
        <v>3664.3668413113955</v>
      </c>
    </row>
    <row r="608" spans="2:14" x14ac:dyDescent="0.2">
      <c r="B608" s="382">
        <v>5</v>
      </c>
      <c r="C608" s="382">
        <v>1311</v>
      </c>
      <c r="D608" s="379" t="s">
        <v>1177</v>
      </c>
      <c r="E608" s="380">
        <v>645</v>
      </c>
      <c r="F608" s="380">
        <v>1413</v>
      </c>
      <c r="G608" s="380">
        <v>2414</v>
      </c>
      <c r="H608" s="137">
        <f t="shared" si="64"/>
        <v>2.1648973814578909</v>
      </c>
      <c r="I608" s="381">
        <f t="shared" si="65"/>
        <v>0.26719138359569178</v>
      </c>
      <c r="J608" s="137">
        <f t="shared" si="66"/>
        <v>-4.8191059675304057E-2</v>
      </c>
      <c r="K608" s="137">
        <f t="shared" si="67"/>
        <v>-0.13149376587368958</v>
      </c>
      <c r="L608" s="137">
        <f t="shared" si="68"/>
        <v>-0.12945391543077064</v>
      </c>
      <c r="M608" s="137">
        <f t="shared" si="69"/>
        <v>-0.30913874097976424</v>
      </c>
      <c r="N608" s="383">
        <f t="shared" si="63"/>
        <v>-746.26092072515087</v>
      </c>
    </row>
    <row r="609" spans="2:14" x14ac:dyDescent="0.2">
      <c r="B609" s="382">
        <v>5</v>
      </c>
      <c r="C609" s="382">
        <v>1321</v>
      </c>
      <c r="D609" s="379" t="s">
        <v>1178</v>
      </c>
      <c r="E609" s="380">
        <v>4365</v>
      </c>
      <c r="F609" s="380">
        <v>1715</v>
      </c>
      <c r="G609" s="380">
        <v>5613</v>
      </c>
      <c r="H609" s="137">
        <f t="shared" si="64"/>
        <v>5.8180758017492709</v>
      </c>
      <c r="I609" s="381">
        <f t="shared" si="65"/>
        <v>0.777659005879209</v>
      </c>
      <c r="J609" s="137">
        <f t="shared" si="66"/>
        <v>3.785391515713947E-2</v>
      </c>
      <c r="K609" s="137">
        <f t="shared" si="67"/>
        <v>-3.7056376886124225E-2</v>
      </c>
      <c r="L609" s="137">
        <f t="shared" si="68"/>
        <v>0.29867547160568592</v>
      </c>
      <c r="M609" s="137">
        <f t="shared" si="69"/>
        <v>0.29947300987670117</v>
      </c>
      <c r="N609" s="383">
        <f t="shared" si="63"/>
        <v>1680.9420044379237</v>
      </c>
    </row>
    <row r="610" spans="2:14" x14ac:dyDescent="0.2">
      <c r="B610" s="382">
        <v>5</v>
      </c>
      <c r="C610" s="382">
        <v>1322</v>
      </c>
      <c r="D610" s="379" t="s">
        <v>1179</v>
      </c>
      <c r="E610" s="380">
        <v>17472</v>
      </c>
      <c r="F610" s="380">
        <v>1312</v>
      </c>
      <c r="G610" s="380">
        <v>16943</v>
      </c>
      <c r="H610" s="137">
        <f t="shared" si="64"/>
        <v>26.230945121951219</v>
      </c>
      <c r="I610" s="381">
        <f t="shared" si="65"/>
        <v>1.0312223337071358</v>
      </c>
      <c r="J610" s="137">
        <f t="shared" si="66"/>
        <v>0.34260213799289602</v>
      </c>
      <c r="K610" s="137">
        <f t="shared" si="67"/>
        <v>0.49063153171333912</v>
      </c>
      <c r="L610" s="137">
        <f t="shared" si="68"/>
        <v>0.51133913013954801</v>
      </c>
      <c r="M610" s="137">
        <f t="shared" si="69"/>
        <v>1.3445727998457833</v>
      </c>
      <c r="N610" s="383">
        <f t="shared" si="63"/>
        <v>22781.096947787104</v>
      </c>
    </row>
    <row r="611" spans="2:14" x14ac:dyDescent="0.2">
      <c r="B611" s="382">
        <v>5</v>
      </c>
      <c r="C611" s="382">
        <v>1323</v>
      </c>
      <c r="D611" s="379" t="s">
        <v>1180</v>
      </c>
      <c r="E611" s="380">
        <v>4998</v>
      </c>
      <c r="F611" s="380">
        <v>604</v>
      </c>
      <c r="G611" s="380">
        <v>7568</v>
      </c>
      <c r="H611" s="137">
        <f t="shared" si="64"/>
        <v>20.804635761589402</v>
      </c>
      <c r="I611" s="381">
        <f t="shared" si="65"/>
        <v>0.66041226215644822</v>
      </c>
      <c r="J611" s="137">
        <f t="shared" si="66"/>
        <v>9.0438449635860035E-2</v>
      </c>
      <c r="K611" s="137">
        <f t="shared" si="67"/>
        <v>0.35035738441601588</v>
      </c>
      <c r="L611" s="137">
        <f t="shared" si="68"/>
        <v>0.20034058349369036</v>
      </c>
      <c r="M611" s="137">
        <f t="shared" si="69"/>
        <v>0.64113641754556627</v>
      </c>
      <c r="N611" s="383">
        <f t="shared" si="63"/>
        <v>4852.1204079848458</v>
      </c>
    </row>
    <row r="612" spans="2:14" x14ac:dyDescent="0.2">
      <c r="B612" s="382">
        <v>5</v>
      </c>
      <c r="C612" s="382">
        <v>1331</v>
      </c>
      <c r="D612" s="379" t="s">
        <v>1181</v>
      </c>
      <c r="E612" s="380">
        <v>7283</v>
      </c>
      <c r="F612" s="380">
        <v>2918</v>
      </c>
      <c r="G612" s="380">
        <v>14044</v>
      </c>
      <c r="H612" s="137">
        <f t="shared" si="64"/>
        <v>7.3087731322823855</v>
      </c>
      <c r="I612" s="381">
        <f t="shared" si="65"/>
        <v>0.51858444887496435</v>
      </c>
      <c r="J612" s="137">
        <f t="shared" si="66"/>
        <v>0.26462640118787761</v>
      </c>
      <c r="K612" s="137">
        <f t="shared" si="67"/>
        <v>1.4792618016386521E-3</v>
      </c>
      <c r="L612" s="137">
        <f t="shared" si="68"/>
        <v>8.1389543086277341E-2</v>
      </c>
      <c r="M612" s="137">
        <f t="shared" si="69"/>
        <v>0.34749520607579359</v>
      </c>
      <c r="N612" s="383">
        <f t="shared" si="63"/>
        <v>4880.2226741284449</v>
      </c>
    </row>
    <row r="613" spans="2:14" x14ac:dyDescent="0.2">
      <c r="B613" s="382">
        <v>5</v>
      </c>
      <c r="C613" s="382">
        <v>1341</v>
      </c>
      <c r="D613" s="379" t="s">
        <v>1182</v>
      </c>
      <c r="E613" s="380">
        <v>4240</v>
      </c>
      <c r="F613" s="380">
        <v>2041</v>
      </c>
      <c r="G613" s="380">
        <v>7369</v>
      </c>
      <c r="H613" s="137">
        <f t="shared" si="64"/>
        <v>5.6878980891719744</v>
      </c>
      <c r="I613" s="381">
        <f t="shared" si="65"/>
        <v>0.57538336273578505</v>
      </c>
      <c r="J613" s="137">
        <f t="shared" si="66"/>
        <v>8.5085855077668027E-2</v>
      </c>
      <c r="K613" s="137">
        <f t="shared" si="67"/>
        <v>-4.042156792412261E-2</v>
      </c>
      <c r="L613" s="137">
        <f t="shared" si="68"/>
        <v>0.12902681353016784</v>
      </c>
      <c r="M613" s="137">
        <f t="shared" si="69"/>
        <v>0.17369110068371327</v>
      </c>
      <c r="N613" s="383">
        <f t="shared" si="63"/>
        <v>1279.929720938283</v>
      </c>
    </row>
    <row r="614" spans="2:14" x14ac:dyDescent="0.2">
      <c r="B614" s="382">
        <v>5</v>
      </c>
      <c r="C614" s="382">
        <v>1342</v>
      </c>
      <c r="D614" s="379" t="s">
        <v>1183</v>
      </c>
      <c r="E614" s="380">
        <v>1386</v>
      </c>
      <c r="F614" s="380">
        <v>1303</v>
      </c>
      <c r="G614" s="380">
        <v>5431</v>
      </c>
      <c r="H614" s="137">
        <f t="shared" si="64"/>
        <v>5.2317728319263237</v>
      </c>
      <c r="I614" s="381">
        <f t="shared" si="65"/>
        <v>0.25520162032774812</v>
      </c>
      <c r="J614" s="137">
        <f t="shared" si="66"/>
        <v>3.2958577420501546E-2</v>
      </c>
      <c r="K614" s="137">
        <f t="shared" si="67"/>
        <v>-5.2212746287134265E-2</v>
      </c>
      <c r="L614" s="137">
        <f t="shared" si="68"/>
        <v>-0.13950973439859135</v>
      </c>
      <c r="M614" s="137">
        <f t="shared" si="69"/>
        <v>-0.15876390326522408</v>
      </c>
      <c r="N614" s="383">
        <f t="shared" si="63"/>
        <v>-862.24675863343191</v>
      </c>
    </row>
    <row r="615" spans="2:14" x14ac:dyDescent="0.2">
      <c r="B615" s="382">
        <v>5</v>
      </c>
      <c r="C615" s="382">
        <v>1343</v>
      </c>
      <c r="D615" s="379" t="s">
        <v>1184</v>
      </c>
      <c r="E615" s="380">
        <v>54</v>
      </c>
      <c r="F615" s="380">
        <v>3449</v>
      </c>
      <c r="G615" s="380">
        <v>184</v>
      </c>
      <c r="H615" s="137">
        <f t="shared" si="64"/>
        <v>6.9005508843142938E-2</v>
      </c>
      <c r="I615" s="381">
        <f t="shared" si="65"/>
        <v>0.29347826086956524</v>
      </c>
      <c r="J615" s="137">
        <f t="shared" si="66"/>
        <v>-0.10817239567916434</v>
      </c>
      <c r="K615" s="137">
        <f t="shared" si="67"/>
        <v>-0.18567413520648787</v>
      </c>
      <c r="L615" s="137">
        <f t="shared" si="68"/>
        <v>-0.10740710156229896</v>
      </c>
      <c r="M615" s="137">
        <f t="shared" si="69"/>
        <v>-0.4012536324479512</v>
      </c>
      <c r="N615" s="383">
        <f t="shared" si="63"/>
        <v>-73.830668370423027</v>
      </c>
    </row>
    <row r="616" spans="2:14" x14ac:dyDescent="0.2">
      <c r="B616" s="382">
        <v>5</v>
      </c>
      <c r="C616" s="382">
        <v>1344</v>
      </c>
      <c r="D616" s="379" t="s">
        <v>1185</v>
      </c>
      <c r="E616" s="380">
        <v>5776</v>
      </c>
      <c r="F616" s="380">
        <v>231</v>
      </c>
      <c r="G616" s="380">
        <v>9458</v>
      </c>
      <c r="H616" s="137">
        <f t="shared" si="64"/>
        <v>65.948051948051955</v>
      </c>
      <c r="I616" s="381">
        <f t="shared" si="65"/>
        <v>0.6106999365616409</v>
      </c>
      <c r="J616" s="137">
        <f t="shared" si="66"/>
        <v>0.1412746492086385</v>
      </c>
      <c r="K616" s="137">
        <f t="shared" si="67"/>
        <v>1.5173483890022301</v>
      </c>
      <c r="L616" s="137">
        <f t="shared" si="68"/>
        <v>0.15864683729710843</v>
      </c>
      <c r="M616" s="137">
        <f t="shared" si="69"/>
        <v>1.817269875507977</v>
      </c>
      <c r="N616" s="383">
        <f t="shared" si="63"/>
        <v>17187.738482554447</v>
      </c>
    </row>
    <row r="617" spans="2:14" x14ac:dyDescent="0.2">
      <c r="B617" s="382">
        <v>5</v>
      </c>
      <c r="C617" s="382">
        <v>1345</v>
      </c>
      <c r="D617" s="379" t="s">
        <v>1186</v>
      </c>
      <c r="E617" s="380">
        <v>1394</v>
      </c>
      <c r="F617" s="380">
        <v>1130</v>
      </c>
      <c r="G617" s="380">
        <v>4113</v>
      </c>
      <c r="H617" s="137">
        <f t="shared" si="64"/>
        <v>4.873451327433628</v>
      </c>
      <c r="I617" s="381">
        <f t="shared" si="65"/>
        <v>0.33892535861901291</v>
      </c>
      <c r="J617" s="137">
        <f t="shared" si="66"/>
        <v>-2.4922749799862823E-3</v>
      </c>
      <c r="K617" s="137">
        <f t="shared" si="67"/>
        <v>-6.1475624638333795E-2</v>
      </c>
      <c r="L617" s="137">
        <f t="shared" si="68"/>
        <v>-6.9290603565781039E-2</v>
      </c>
      <c r="M617" s="137">
        <f t="shared" si="69"/>
        <v>-0.13325850318410112</v>
      </c>
      <c r="N617" s="383">
        <f t="shared" si="63"/>
        <v>-548.09222359620787</v>
      </c>
    </row>
    <row r="618" spans="2:14" x14ac:dyDescent="0.2">
      <c r="B618" s="382">
        <v>5</v>
      </c>
      <c r="C618" s="382">
        <v>1346</v>
      </c>
      <c r="D618" s="379" t="s">
        <v>1187</v>
      </c>
      <c r="E618" s="380">
        <v>2934</v>
      </c>
      <c r="F618" s="380">
        <v>2819</v>
      </c>
      <c r="G618" s="380">
        <v>9623</v>
      </c>
      <c r="H618" s="137">
        <f t="shared" si="64"/>
        <v>4.4544164597374953</v>
      </c>
      <c r="I618" s="381">
        <f t="shared" si="65"/>
        <v>0.30489452353735841</v>
      </c>
      <c r="J618" s="137">
        <f t="shared" si="66"/>
        <v>0.14571273012372232</v>
      </c>
      <c r="K618" s="137">
        <f t="shared" si="67"/>
        <v>-7.230798874630319E-2</v>
      </c>
      <c r="L618" s="137">
        <f t="shared" si="68"/>
        <v>-9.7832277763788111E-2</v>
      </c>
      <c r="M618" s="137">
        <f t="shared" si="69"/>
        <v>-2.4427536386368978E-2</v>
      </c>
      <c r="N618" s="383">
        <f t="shared" si="63"/>
        <v>-235.06618264602866</v>
      </c>
    </row>
    <row r="619" spans="2:14" x14ac:dyDescent="0.2">
      <c r="B619" s="382">
        <v>5</v>
      </c>
      <c r="C619" s="382">
        <v>1347</v>
      </c>
      <c r="D619" s="379" t="s">
        <v>1188</v>
      </c>
      <c r="E619" s="380">
        <v>1534</v>
      </c>
      <c r="F619" s="380">
        <v>1292</v>
      </c>
      <c r="G619" s="380">
        <v>3425</v>
      </c>
      <c r="H619" s="137">
        <f t="shared" si="64"/>
        <v>3.8382352941176472</v>
      </c>
      <c r="I619" s="381">
        <f t="shared" si="65"/>
        <v>0.4478832116788321</v>
      </c>
      <c r="J619" s="137">
        <f t="shared" si="66"/>
        <v>-2.0997727522881295E-2</v>
      </c>
      <c r="K619" s="137">
        <f t="shared" si="67"/>
        <v>-8.8236731810489938E-2</v>
      </c>
      <c r="L619" s="137">
        <f t="shared" si="68"/>
        <v>2.2092388825850108E-2</v>
      </c>
      <c r="M619" s="137">
        <f t="shared" si="69"/>
        <v>-8.7142070507521124E-2</v>
      </c>
      <c r="N619" s="383">
        <f t="shared" si="63"/>
        <v>-298.46159148825984</v>
      </c>
    </row>
    <row r="620" spans="2:14" x14ac:dyDescent="0.2">
      <c r="B620" s="382">
        <v>5</v>
      </c>
      <c r="C620" s="382">
        <v>1348</v>
      </c>
      <c r="D620" s="379" t="s">
        <v>1189</v>
      </c>
      <c r="E620" s="380">
        <v>264</v>
      </c>
      <c r="F620" s="380">
        <v>2696</v>
      </c>
      <c r="G620" s="380">
        <v>1002</v>
      </c>
      <c r="H620" s="137">
        <f t="shared" si="64"/>
        <v>0.46958456973293766</v>
      </c>
      <c r="I620" s="381">
        <f t="shared" si="65"/>
        <v>0.26347305389221559</v>
      </c>
      <c r="J620" s="137">
        <f t="shared" si="66"/>
        <v>-8.6170273324385094E-2</v>
      </c>
      <c r="K620" s="137">
        <f t="shared" si="67"/>
        <v>-0.17531886748033454</v>
      </c>
      <c r="L620" s="137">
        <f t="shared" si="68"/>
        <v>-0.13257247995329099</v>
      </c>
      <c r="M620" s="137">
        <f t="shared" si="69"/>
        <v>-0.39406162075801066</v>
      </c>
      <c r="N620" s="383">
        <f t="shared" si="63"/>
        <v>-394.84974399952665</v>
      </c>
    </row>
    <row r="621" spans="2:14" x14ac:dyDescent="0.2">
      <c r="B621" s="382">
        <v>5</v>
      </c>
      <c r="C621" s="382">
        <v>1349</v>
      </c>
      <c r="D621" s="379" t="s">
        <v>1190</v>
      </c>
      <c r="E621" s="380">
        <v>2080</v>
      </c>
      <c r="F621" s="380">
        <v>810</v>
      </c>
      <c r="G621" s="380">
        <v>5496</v>
      </c>
      <c r="H621" s="137">
        <f t="shared" si="64"/>
        <v>9.3530864197530867</v>
      </c>
      <c r="I621" s="381">
        <f t="shared" si="65"/>
        <v>0.37845705967976712</v>
      </c>
      <c r="J621" s="137">
        <f t="shared" si="66"/>
        <v>3.4706912326443663E-2</v>
      </c>
      <c r="K621" s="137">
        <f t="shared" si="67"/>
        <v>5.4326286208927391E-2</v>
      </c>
      <c r="L621" s="137">
        <f t="shared" si="68"/>
        <v>-3.6135350999636787E-2</v>
      </c>
      <c r="M621" s="137">
        <f t="shared" si="69"/>
        <v>5.2897847535734274E-2</v>
      </c>
      <c r="N621" s="383">
        <f t="shared" si="63"/>
        <v>290.72657005639559</v>
      </c>
    </row>
    <row r="622" spans="2:14" x14ac:dyDescent="0.2">
      <c r="B622" s="382">
        <v>5</v>
      </c>
      <c r="C622" s="382">
        <v>1361</v>
      </c>
      <c r="D622" s="379" t="s">
        <v>1191</v>
      </c>
      <c r="E622" s="380">
        <v>212</v>
      </c>
      <c r="F622" s="380">
        <v>2214</v>
      </c>
      <c r="G622" s="380">
        <v>637</v>
      </c>
      <c r="H622" s="137">
        <f t="shared" si="64"/>
        <v>0.38346883468834686</v>
      </c>
      <c r="I622" s="381">
        <f t="shared" si="65"/>
        <v>0.3328100470957614</v>
      </c>
      <c r="J622" s="137">
        <f t="shared" si="66"/>
        <v>-9.5987846257752377E-2</v>
      </c>
      <c r="K622" s="137">
        <f t="shared" si="67"/>
        <v>-0.17754502351015897</v>
      </c>
      <c r="L622" s="137">
        <f t="shared" si="68"/>
        <v>-7.4419517643180666E-2</v>
      </c>
      <c r="M622" s="137">
        <f t="shared" si="69"/>
        <v>-0.34795238741109202</v>
      </c>
      <c r="N622" s="383">
        <f t="shared" si="63"/>
        <v>-221.64567078086563</v>
      </c>
    </row>
    <row r="623" spans="2:14" x14ac:dyDescent="0.2">
      <c r="B623" s="382">
        <v>5</v>
      </c>
      <c r="C623" s="382">
        <v>1362</v>
      </c>
      <c r="D623" s="379" t="s">
        <v>1192</v>
      </c>
      <c r="E623" s="380">
        <v>4362</v>
      </c>
      <c r="F623" s="380">
        <v>4013</v>
      </c>
      <c r="G623" s="380">
        <v>12476</v>
      </c>
      <c r="H623" s="137">
        <f t="shared" si="64"/>
        <v>4.1958634438076254</v>
      </c>
      <c r="I623" s="381">
        <f t="shared" si="65"/>
        <v>0.34963129208079513</v>
      </c>
      <c r="J623" s="137">
        <f t="shared" si="66"/>
        <v>0.22245118376453552</v>
      </c>
      <c r="K623" s="137">
        <f t="shared" si="67"/>
        <v>-7.8991777198477872E-2</v>
      </c>
      <c r="L623" s="137">
        <f t="shared" si="68"/>
        <v>-6.0311533139840896E-2</v>
      </c>
      <c r="M623" s="137">
        <f t="shared" si="69"/>
        <v>8.3147873426216767E-2</v>
      </c>
      <c r="N623" s="383">
        <f t="shared" si="63"/>
        <v>1037.3528688654803</v>
      </c>
    </row>
    <row r="624" spans="2:14" x14ac:dyDescent="0.2">
      <c r="B624" s="382">
        <v>5</v>
      </c>
      <c r="C624" s="382">
        <v>1363</v>
      </c>
      <c r="D624" s="379" t="s">
        <v>1193</v>
      </c>
      <c r="E624" s="380">
        <v>172</v>
      </c>
      <c r="F624" s="380">
        <v>1061</v>
      </c>
      <c r="G624" s="380">
        <v>821</v>
      </c>
      <c r="H624" s="137">
        <f t="shared" si="64"/>
        <v>0.93590951932139488</v>
      </c>
      <c r="I624" s="381">
        <f t="shared" si="65"/>
        <v>0.20950060901339829</v>
      </c>
      <c r="J624" s="137">
        <f t="shared" si="66"/>
        <v>-9.1038713600931617E-2</v>
      </c>
      <c r="K624" s="137">
        <f t="shared" si="67"/>
        <v>-0.16326401945695782</v>
      </c>
      <c r="L624" s="137">
        <f t="shared" si="68"/>
        <v>-0.17783918979760921</v>
      </c>
      <c r="M624" s="137">
        <f t="shared" si="69"/>
        <v>-0.43214192285549863</v>
      </c>
      <c r="N624" s="383">
        <f t="shared" si="63"/>
        <v>-354.78851866436435</v>
      </c>
    </row>
    <row r="625" spans="2:14" x14ac:dyDescent="0.2">
      <c r="B625" s="382">
        <v>5</v>
      </c>
      <c r="C625" s="382">
        <v>1364</v>
      </c>
      <c r="D625" s="379" t="s">
        <v>1194</v>
      </c>
      <c r="E625" s="380">
        <v>3674</v>
      </c>
      <c r="F625" s="380">
        <v>1284</v>
      </c>
      <c r="G625" s="380">
        <v>9346</v>
      </c>
      <c r="H625" s="137">
        <f t="shared" si="64"/>
        <v>10.140186915887851</v>
      </c>
      <c r="I625" s="381">
        <f t="shared" si="65"/>
        <v>0.39310935159426491</v>
      </c>
      <c r="J625" s="137">
        <f t="shared" si="66"/>
        <v>0.13826213367839979</v>
      </c>
      <c r="K625" s="137">
        <f t="shared" si="67"/>
        <v>7.4673421545354682E-2</v>
      </c>
      <c r="L625" s="137">
        <f t="shared" si="68"/>
        <v>-2.3846468253320194E-2</v>
      </c>
      <c r="M625" s="137">
        <f t="shared" si="69"/>
        <v>0.18908908697043425</v>
      </c>
      <c r="N625" s="383">
        <f t="shared" si="63"/>
        <v>1767.2266068256786</v>
      </c>
    </row>
    <row r="626" spans="2:14" x14ac:dyDescent="0.2">
      <c r="B626" s="382">
        <v>5</v>
      </c>
      <c r="C626" s="382">
        <v>1365</v>
      </c>
      <c r="D626" s="379" t="s">
        <v>1195</v>
      </c>
      <c r="E626" s="380">
        <v>262</v>
      </c>
      <c r="F626" s="380">
        <v>786</v>
      </c>
      <c r="G626" s="380">
        <v>1130</v>
      </c>
      <c r="H626" s="137">
        <f t="shared" si="64"/>
        <v>1.7709923664122138</v>
      </c>
      <c r="I626" s="381">
        <f t="shared" si="65"/>
        <v>0.23185840707964603</v>
      </c>
      <c r="J626" s="137">
        <f t="shared" si="66"/>
        <v>-8.2727398432683702E-2</v>
      </c>
      <c r="K626" s="137">
        <f t="shared" si="67"/>
        <v>-0.14167650453309902</v>
      </c>
      <c r="L626" s="137">
        <f t="shared" si="68"/>
        <v>-0.15908769614015028</v>
      </c>
      <c r="M626" s="137">
        <f t="shared" si="69"/>
        <v>-0.383491599105933</v>
      </c>
      <c r="N626" s="383">
        <f t="shared" si="63"/>
        <v>-433.34550698970429</v>
      </c>
    </row>
    <row r="627" spans="2:14" x14ac:dyDescent="0.2">
      <c r="B627" s="382">
        <v>5</v>
      </c>
      <c r="C627" s="382">
        <v>1366</v>
      </c>
      <c r="D627" s="379" t="s">
        <v>1196</v>
      </c>
      <c r="E627" s="380">
        <v>958</v>
      </c>
      <c r="F627" s="380">
        <v>1931</v>
      </c>
      <c r="G627" s="380">
        <v>1253</v>
      </c>
      <c r="H627" s="137">
        <f t="shared" si="64"/>
        <v>1.1450025893319524</v>
      </c>
      <c r="I627" s="381">
        <f t="shared" si="65"/>
        <v>0.76456504389465285</v>
      </c>
      <c r="J627" s="137">
        <f t="shared" si="66"/>
        <v>-7.9419010841439389E-2</v>
      </c>
      <c r="K627" s="137">
        <f t="shared" si="67"/>
        <v>-0.15785880752492845</v>
      </c>
      <c r="L627" s="137">
        <f t="shared" si="68"/>
        <v>0.28769356075843316</v>
      </c>
      <c r="M627" s="137">
        <f t="shared" si="69"/>
        <v>5.041574239206531E-2</v>
      </c>
      <c r="N627" s="383">
        <f t="shared" si="63"/>
        <v>63.170925217257832</v>
      </c>
    </row>
    <row r="628" spans="2:14" x14ac:dyDescent="0.2">
      <c r="B628" s="382">
        <v>5</v>
      </c>
      <c r="C628" s="382">
        <v>1367</v>
      </c>
      <c r="D628" s="379" t="s">
        <v>1197</v>
      </c>
      <c r="E628" s="380">
        <v>1570</v>
      </c>
      <c r="F628" s="380">
        <v>9922</v>
      </c>
      <c r="G628" s="380">
        <v>3589</v>
      </c>
      <c r="H628" s="137">
        <f t="shared" si="64"/>
        <v>0.51995565410199551</v>
      </c>
      <c r="I628" s="381">
        <f t="shared" si="65"/>
        <v>0.43744775703538591</v>
      </c>
      <c r="J628" s="137">
        <f t="shared" si="66"/>
        <v>-1.658654406788888E-2</v>
      </c>
      <c r="K628" s="137">
        <f t="shared" si="67"/>
        <v>-0.17401673735116699</v>
      </c>
      <c r="L628" s="137">
        <f t="shared" si="68"/>
        <v>1.3340169086702856E-2</v>
      </c>
      <c r="M628" s="137">
        <f t="shared" si="69"/>
        <v>-0.17726311233235301</v>
      </c>
      <c r="N628" s="383">
        <f t="shared" si="63"/>
        <v>-636.19731016081494</v>
      </c>
    </row>
    <row r="629" spans="2:14" x14ac:dyDescent="0.2">
      <c r="B629" s="382">
        <v>5</v>
      </c>
      <c r="C629" s="382">
        <v>1368</v>
      </c>
      <c r="D629" s="379" t="s">
        <v>1198</v>
      </c>
      <c r="E629" s="380">
        <v>372</v>
      </c>
      <c r="F629" s="380">
        <v>3019</v>
      </c>
      <c r="G629" s="380">
        <v>896</v>
      </c>
      <c r="H629" s="137">
        <f t="shared" si="64"/>
        <v>0.42000662471016892</v>
      </c>
      <c r="I629" s="381">
        <f t="shared" si="65"/>
        <v>0.41517857142857145</v>
      </c>
      <c r="J629" s="137">
        <f t="shared" si="66"/>
        <v>-8.9021404094075329E-2</v>
      </c>
      <c r="K629" s="137">
        <f t="shared" si="67"/>
        <v>-0.17660049436538167</v>
      </c>
      <c r="L629" s="137">
        <f t="shared" si="68"/>
        <v>-5.3370052676605124E-3</v>
      </c>
      <c r="M629" s="137">
        <f t="shared" si="69"/>
        <v>-0.27095890372711751</v>
      </c>
      <c r="N629" s="383">
        <f t="shared" si="63"/>
        <v>-242.7791777394973</v>
      </c>
    </row>
    <row r="630" spans="2:14" x14ac:dyDescent="0.2">
      <c r="B630" s="382">
        <v>5</v>
      </c>
      <c r="C630" s="382">
        <v>1369</v>
      </c>
      <c r="D630" s="379" t="s">
        <v>1199</v>
      </c>
      <c r="E630" s="380">
        <v>38</v>
      </c>
      <c r="F630" s="380">
        <v>877</v>
      </c>
      <c r="G630" s="380">
        <v>84</v>
      </c>
      <c r="H630" s="137">
        <f t="shared" si="64"/>
        <v>0.13911060433295325</v>
      </c>
      <c r="I630" s="381">
        <f t="shared" si="65"/>
        <v>0.45238095238095238</v>
      </c>
      <c r="J630" s="137">
        <f t="shared" si="66"/>
        <v>-0.11086214168830606</v>
      </c>
      <c r="K630" s="137">
        <f t="shared" si="67"/>
        <v>-0.18386186615989325</v>
      </c>
      <c r="L630" s="137">
        <f t="shared" si="68"/>
        <v>2.5864645646436819E-2</v>
      </c>
      <c r="M630" s="137">
        <f t="shared" si="69"/>
        <v>-0.26885936220176249</v>
      </c>
      <c r="N630" s="383">
        <f t="shared" si="63"/>
        <v>-22.584186424948047</v>
      </c>
    </row>
    <row r="631" spans="2:14" x14ac:dyDescent="0.2">
      <c r="B631" s="382">
        <v>5</v>
      </c>
      <c r="C631" s="382">
        <v>1370</v>
      </c>
      <c r="D631" s="379" t="s">
        <v>1200</v>
      </c>
      <c r="E631" s="380">
        <v>911</v>
      </c>
      <c r="F631" s="380">
        <v>2129</v>
      </c>
      <c r="G631" s="380">
        <v>2596</v>
      </c>
      <c r="H631" s="137">
        <f t="shared" si="64"/>
        <v>1.6472522310944104</v>
      </c>
      <c r="I631" s="381">
        <f t="shared" si="65"/>
        <v>0.35092449922958396</v>
      </c>
      <c r="J631" s="137">
        <f t="shared" si="66"/>
        <v>-4.3295721938666133E-2</v>
      </c>
      <c r="K631" s="137">
        <f t="shared" si="67"/>
        <v>-0.14487527939377207</v>
      </c>
      <c r="L631" s="137">
        <f t="shared" si="68"/>
        <v>-5.9226919817167475E-2</v>
      </c>
      <c r="M631" s="137">
        <f t="shared" si="69"/>
        <v>-0.24739792114960568</v>
      </c>
      <c r="N631" s="383">
        <f t="shared" si="63"/>
        <v>-642.24500330437638</v>
      </c>
    </row>
    <row r="632" spans="2:14" x14ac:dyDescent="0.2">
      <c r="B632" s="382">
        <v>5</v>
      </c>
      <c r="C632" s="382">
        <v>1371</v>
      </c>
      <c r="D632" s="379" t="s">
        <v>1201</v>
      </c>
      <c r="E632" s="380">
        <v>637</v>
      </c>
      <c r="F632" s="380">
        <v>1725</v>
      </c>
      <c r="G632" s="380">
        <v>2066</v>
      </c>
      <c r="H632" s="137">
        <f t="shared" si="64"/>
        <v>1.5669565217391304</v>
      </c>
      <c r="I632" s="381">
        <f t="shared" si="65"/>
        <v>0.30832526621490802</v>
      </c>
      <c r="J632" s="137">
        <f t="shared" si="66"/>
        <v>-5.7551375787117227E-2</v>
      </c>
      <c r="K632" s="137">
        <f t="shared" si="67"/>
        <v>-0.14695098341531621</v>
      </c>
      <c r="L632" s="137">
        <f t="shared" si="68"/>
        <v>-9.4954912588209262E-2</v>
      </c>
      <c r="M632" s="137">
        <f t="shared" si="69"/>
        <v>-0.29945727179064269</v>
      </c>
      <c r="N632" s="383">
        <f t="shared" si="63"/>
        <v>-618.67872351946778</v>
      </c>
    </row>
    <row r="633" spans="2:14" x14ac:dyDescent="0.2">
      <c r="B633" s="382">
        <v>5</v>
      </c>
      <c r="C633" s="382">
        <v>1372</v>
      </c>
      <c r="D633" s="379" t="s">
        <v>1202</v>
      </c>
      <c r="E633" s="380">
        <v>13354</v>
      </c>
      <c r="F633" s="380">
        <v>5012</v>
      </c>
      <c r="G633" s="380">
        <v>16181</v>
      </c>
      <c r="H633" s="137">
        <f t="shared" si="64"/>
        <v>5.8928571428571432</v>
      </c>
      <c r="I633" s="381">
        <f t="shared" si="65"/>
        <v>0.82528891910265123</v>
      </c>
      <c r="J633" s="137">
        <f t="shared" si="66"/>
        <v>0.32210627340323617</v>
      </c>
      <c r="K633" s="137">
        <f t="shared" si="67"/>
        <v>-3.5123223399836895E-2</v>
      </c>
      <c r="L633" s="137">
        <f t="shared" si="68"/>
        <v>0.33862269776222798</v>
      </c>
      <c r="M633" s="137">
        <f t="shared" si="69"/>
        <v>0.62560574776562727</v>
      </c>
      <c r="N633" s="383">
        <f t="shared" si="63"/>
        <v>10122.926604595616</v>
      </c>
    </row>
    <row r="634" spans="2:14" x14ac:dyDescent="0.2">
      <c r="B634" s="382">
        <v>5</v>
      </c>
      <c r="C634" s="382">
        <v>1373</v>
      </c>
      <c r="D634" s="379" t="s">
        <v>1203</v>
      </c>
      <c r="E634" s="380">
        <v>1422</v>
      </c>
      <c r="F634" s="380">
        <v>1003</v>
      </c>
      <c r="G634" s="380">
        <v>3762</v>
      </c>
      <c r="H634" s="137">
        <f t="shared" si="64"/>
        <v>5.1684945164506484</v>
      </c>
      <c r="I634" s="381">
        <f t="shared" si="65"/>
        <v>0.37799043062200954</v>
      </c>
      <c r="J634" s="137">
        <f t="shared" si="66"/>
        <v>-1.1933283472073709E-2</v>
      </c>
      <c r="K634" s="137">
        <f t="shared" si="67"/>
        <v>-5.3848537974685508E-2</v>
      </c>
      <c r="L634" s="137">
        <f t="shared" si="68"/>
        <v>-3.6526712966097004E-2</v>
      </c>
      <c r="M634" s="137">
        <f t="shared" si="69"/>
        <v>-0.10230853441285623</v>
      </c>
      <c r="N634" s="383">
        <f t="shared" si="63"/>
        <v>-384.88470646116514</v>
      </c>
    </row>
    <row r="635" spans="2:14" x14ac:dyDescent="0.2">
      <c r="B635" s="382">
        <v>5</v>
      </c>
      <c r="C635" s="382">
        <v>1374</v>
      </c>
      <c r="D635" s="379" t="s">
        <v>1204</v>
      </c>
      <c r="E635" s="380">
        <v>347</v>
      </c>
      <c r="F635" s="380">
        <v>695</v>
      </c>
      <c r="G635" s="380">
        <v>957</v>
      </c>
      <c r="H635" s="137">
        <f t="shared" si="64"/>
        <v>1.8762589928057554</v>
      </c>
      <c r="I635" s="381">
        <f t="shared" si="65"/>
        <v>0.36259143155694878</v>
      </c>
      <c r="J635" s="137">
        <f t="shared" si="66"/>
        <v>-8.7380659028498869E-2</v>
      </c>
      <c r="K635" s="137">
        <f t="shared" si="67"/>
        <v>-0.13895528366720364</v>
      </c>
      <c r="L635" s="137">
        <f t="shared" si="68"/>
        <v>-4.944185928077896E-2</v>
      </c>
      <c r="M635" s="137">
        <f t="shared" si="69"/>
        <v>-0.2757778019764815</v>
      </c>
      <c r="N635" s="383">
        <f t="shared" si="63"/>
        <v>-263.91935649149281</v>
      </c>
    </row>
    <row r="636" spans="2:14" x14ac:dyDescent="0.2">
      <c r="B636" s="382">
        <v>5</v>
      </c>
      <c r="C636" s="382">
        <v>1375</v>
      </c>
      <c r="D636" s="379" t="s">
        <v>1205</v>
      </c>
      <c r="E636" s="380">
        <v>935</v>
      </c>
      <c r="F636" s="380">
        <v>3794</v>
      </c>
      <c r="G636" s="380">
        <v>2462</v>
      </c>
      <c r="H636" s="137">
        <f t="shared" si="64"/>
        <v>0.89536109646810758</v>
      </c>
      <c r="I636" s="381">
        <f t="shared" si="65"/>
        <v>0.37977254264825344</v>
      </c>
      <c r="J636" s="137">
        <f t="shared" si="66"/>
        <v>-4.6899981590916032E-2</v>
      </c>
      <c r="K636" s="137">
        <f t="shared" si="67"/>
        <v>-0.16431222645406443</v>
      </c>
      <c r="L636" s="137">
        <f t="shared" si="68"/>
        <v>-3.5032054938594646E-2</v>
      </c>
      <c r="M636" s="137">
        <f t="shared" si="69"/>
        <v>-0.24624426298357513</v>
      </c>
      <c r="N636" s="383">
        <f t="shared" si="63"/>
        <v>-606.25337546556193</v>
      </c>
    </row>
    <row r="637" spans="2:14" x14ac:dyDescent="0.2">
      <c r="B637" s="382">
        <v>6</v>
      </c>
      <c r="C637" s="382">
        <v>1401</v>
      </c>
      <c r="D637" s="379" t="s">
        <v>1206</v>
      </c>
      <c r="E637" s="380">
        <v>3305</v>
      </c>
      <c r="F637" s="380">
        <v>4924</v>
      </c>
      <c r="G637" s="380">
        <v>6379</v>
      </c>
      <c r="H637" s="137">
        <f t="shared" si="64"/>
        <v>1.966693744922827</v>
      </c>
      <c r="I637" s="381">
        <f t="shared" si="65"/>
        <v>0.51810628625176358</v>
      </c>
      <c r="J637" s="137">
        <f t="shared" si="66"/>
        <v>5.8457369587165034E-2</v>
      </c>
      <c r="K637" s="137">
        <f t="shared" si="67"/>
        <v>-0.13661747782223407</v>
      </c>
      <c r="L637" s="137">
        <f t="shared" si="68"/>
        <v>8.0988507914136698E-2</v>
      </c>
      <c r="M637" s="137">
        <f t="shared" si="69"/>
        <v>2.8283996790676585E-3</v>
      </c>
      <c r="N637" s="383">
        <f t="shared" si="63"/>
        <v>18.042361552772594</v>
      </c>
    </row>
    <row r="638" spans="2:14" x14ac:dyDescent="0.2">
      <c r="B638" s="382">
        <v>6</v>
      </c>
      <c r="C638" s="382">
        <v>1402</v>
      </c>
      <c r="D638" s="379" t="s">
        <v>1207</v>
      </c>
      <c r="E638" s="380">
        <v>2753</v>
      </c>
      <c r="F638" s="380">
        <v>4242</v>
      </c>
      <c r="G638" s="380">
        <v>4380</v>
      </c>
      <c r="H638" s="137">
        <f t="shared" si="64"/>
        <v>1.6815181518151816</v>
      </c>
      <c r="I638" s="381">
        <f t="shared" si="65"/>
        <v>0.62853881278538815</v>
      </c>
      <c r="J638" s="137">
        <f t="shared" si="66"/>
        <v>4.689346864422103E-3</v>
      </c>
      <c r="K638" s="137">
        <f t="shared" si="67"/>
        <v>-0.14398947976620655</v>
      </c>
      <c r="L638" s="137">
        <f t="shared" si="68"/>
        <v>0.17360830950356759</v>
      </c>
      <c r="M638" s="137">
        <f t="shared" si="69"/>
        <v>3.4308176601783147E-2</v>
      </c>
      <c r="N638" s="383">
        <f t="shared" si="63"/>
        <v>150.26981351581017</v>
      </c>
    </row>
    <row r="639" spans="2:14" x14ac:dyDescent="0.2">
      <c r="B639" s="382">
        <v>6</v>
      </c>
      <c r="C639" s="382">
        <v>1403</v>
      </c>
      <c r="D639" s="379" t="s">
        <v>1208</v>
      </c>
      <c r="E639" s="380">
        <v>1422</v>
      </c>
      <c r="F639" s="380">
        <v>7900</v>
      </c>
      <c r="G639" s="380">
        <v>3944</v>
      </c>
      <c r="H639" s="137">
        <f t="shared" si="64"/>
        <v>0.67924050632911392</v>
      </c>
      <c r="I639" s="381">
        <f t="shared" si="65"/>
        <v>0.36054766734279919</v>
      </c>
      <c r="J639" s="137">
        <f t="shared" si="66"/>
        <v>-7.0379457354357838E-3</v>
      </c>
      <c r="K639" s="137">
        <f t="shared" si="67"/>
        <v>-0.16989910502692931</v>
      </c>
      <c r="L639" s="137">
        <f t="shared" si="68"/>
        <v>-5.1155965096808427E-2</v>
      </c>
      <c r="M639" s="137">
        <f t="shared" si="69"/>
        <v>-0.22809301585917352</v>
      </c>
      <c r="N639" s="383">
        <f t="shared" si="63"/>
        <v>-899.59885454858033</v>
      </c>
    </row>
    <row r="640" spans="2:14" x14ac:dyDescent="0.2">
      <c r="B640" s="382">
        <v>6</v>
      </c>
      <c r="C640" s="382">
        <v>1404</v>
      </c>
      <c r="D640" s="379" t="s">
        <v>1209</v>
      </c>
      <c r="E640" s="380">
        <v>2536</v>
      </c>
      <c r="F640" s="380">
        <v>7189</v>
      </c>
      <c r="G640" s="380">
        <v>6472</v>
      </c>
      <c r="H640" s="137">
        <f t="shared" si="64"/>
        <v>1.2530254555571012</v>
      </c>
      <c r="I640" s="381">
        <f t="shared" si="65"/>
        <v>0.39184177997527814</v>
      </c>
      <c r="J640" s="137">
        <f t="shared" si="66"/>
        <v>6.0958833375666821E-2</v>
      </c>
      <c r="K640" s="137">
        <f t="shared" si="67"/>
        <v>-0.15506633580206022</v>
      </c>
      <c r="L640" s="137">
        <f t="shared" si="68"/>
        <v>-2.4909581047495032E-2</v>
      </c>
      <c r="M640" s="137">
        <f t="shared" si="69"/>
        <v>-0.11901708347388844</v>
      </c>
      <c r="N640" s="383">
        <f t="shared" si="63"/>
        <v>-770.27856424300592</v>
      </c>
    </row>
    <row r="641" spans="2:14" x14ac:dyDescent="0.2">
      <c r="B641" s="382">
        <v>6</v>
      </c>
      <c r="C641" s="382">
        <v>1405</v>
      </c>
      <c r="D641" s="379" t="s">
        <v>1210</v>
      </c>
      <c r="E641" s="380">
        <v>1201</v>
      </c>
      <c r="F641" s="380">
        <v>3973</v>
      </c>
      <c r="G641" s="380">
        <v>2061</v>
      </c>
      <c r="H641" s="137">
        <f t="shared" si="64"/>
        <v>0.82104203372766171</v>
      </c>
      <c r="I641" s="381">
        <f t="shared" si="65"/>
        <v>0.58272683163512862</v>
      </c>
      <c r="J641" s="137">
        <f t="shared" si="66"/>
        <v>-5.768586308757432E-2</v>
      </c>
      <c r="K641" s="137">
        <f t="shared" si="67"/>
        <v>-0.16623342969949775</v>
      </c>
      <c r="L641" s="137">
        <f t="shared" si="68"/>
        <v>0.13518578366138426</v>
      </c>
      <c r="M641" s="137">
        <f t="shared" si="69"/>
        <v>-8.8733509125687809E-2</v>
      </c>
      <c r="N641" s="383">
        <f t="shared" si="63"/>
        <v>-182.87976230804259</v>
      </c>
    </row>
    <row r="642" spans="2:14" x14ac:dyDescent="0.2">
      <c r="B642" s="382">
        <v>6</v>
      </c>
      <c r="C642" s="382">
        <v>1406</v>
      </c>
      <c r="D642" s="379" t="s">
        <v>1211</v>
      </c>
      <c r="E642" s="380">
        <v>3454</v>
      </c>
      <c r="F642" s="380">
        <v>4751</v>
      </c>
      <c r="G642" s="380">
        <v>5294</v>
      </c>
      <c r="H642" s="137">
        <f t="shared" si="64"/>
        <v>1.8412965691433383</v>
      </c>
      <c r="I642" s="381">
        <f t="shared" si="65"/>
        <v>0.65243672081601811</v>
      </c>
      <c r="J642" s="137">
        <f t="shared" si="66"/>
        <v>2.9273625387977398E-2</v>
      </c>
      <c r="K642" s="137">
        <f t="shared" si="67"/>
        <v>-0.1398590884156978</v>
      </c>
      <c r="L642" s="137">
        <f t="shared" si="68"/>
        <v>0.19365149396811457</v>
      </c>
      <c r="M642" s="137">
        <f t="shared" si="69"/>
        <v>8.3066030940394164E-2</v>
      </c>
      <c r="N642" s="383">
        <f t="shared" si="63"/>
        <v>439.75156779844673</v>
      </c>
    </row>
    <row r="643" spans="2:14" x14ac:dyDescent="0.2">
      <c r="B643" s="382">
        <v>6</v>
      </c>
      <c r="C643" s="382">
        <v>1407</v>
      </c>
      <c r="D643" s="379" t="s">
        <v>1212</v>
      </c>
      <c r="E643" s="380">
        <v>8889</v>
      </c>
      <c r="F643" s="380">
        <v>7050</v>
      </c>
      <c r="G643" s="380">
        <v>10742</v>
      </c>
      <c r="H643" s="137">
        <f t="shared" si="64"/>
        <v>2.7845390070921985</v>
      </c>
      <c r="I643" s="381">
        <f t="shared" si="65"/>
        <v>0.82749953453733016</v>
      </c>
      <c r="J643" s="137">
        <f t="shared" si="66"/>
        <v>0.17581098796601816</v>
      </c>
      <c r="K643" s="137">
        <f t="shared" si="67"/>
        <v>-0.11547556733515581</v>
      </c>
      <c r="L643" s="137">
        <f t="shared" si="68"/>
        <v>0.34047674175974668</v>
      </c>
      <c r="M643" s="137">
        <f t="shared" si="69"/>
        <v>0.40081216239060902</v>
      </c>
      <c r="N643" s="383">
        <f t="shared" si="63"/>
        <v>4305.5242483999218</v>
      </c>
    </row>
    <row r="644" spans="2:14" x14ac:dyDescent="0.2">
      <c r="B644" s="382">
        <v>7</v>
      </c>
      <c r="C644" s="382">
        <v>1501</v>
      </c>
      <c r="D644" s="379" t="s">
        <v>1213</v>
      </c>
      <c r="E644" s="380">
        <v>1194</v>
      </c>
      <c r="F644" s="380">
        <v>2220</v>
      </c>
      <c r="G644" s="380">
        <v>3736</v>
      </c>
      <c r="H644" s="137">
        <f t="shared" si="64"/>
        <v>2.2207207207207209</v>
      </c>
      <c r="I644" s="381">
        <f t="shared" si="65"/>
        <v>0.31959314775160602</v>
      </c>
      <c r="J644" s="137">
        <f t="shared" si="66"/>
        <v>-1.2632617434450556E-2</v>
      </c>
      <c r="K644" s="137">
        <f t="shared" si="67"/>
        <v>-0.13005069088581964</v>
      </c>
      <c r="L644" s="137">
        <f t="shared" si="68"/>
        <v>-8.5504536100223946E-2</v>
      </c>
      <c r="M644" s="137">
        <f t="shared" si="69"/>
        <v>-0.22818784442049411</v>
      </c>
      <c r="N644" s="383">
        <f t="shared" si="63"/>
        <v>-852.50978675496606</v>
      </c>
    </row>
    <row r="645" spans="2:14" x14ac:dyDescent="0.2">
      <c r="B645" s="382">
        <v>7</v>
      </c>
      <c r="C645" s="382">
        <v>1502</v>
      </c>
      <c r="D645" s="379" t="s">
        <v>1214</v>
      </c>
      <c r="E645" s="380">
        <v>1964</v>
      </c>
      <c r="F645" s="380">
        <v>980</v>
      </c>
      <c r="G645" s="380">
        <v>5487</v>
      </c>
      <c r="H645" s="137">
        <f t="shared" si="64"/>
        <v>7.6030612244897959</v>
      </c>
      <c r="I645" s="381">
        <f t="shared" si="65"/>
        <v>0.35793694186258429</v>
      </c>
      <c r="J645" s="137">
        <f t="shared" si="66"/>
        <v>3.4464835185620914E-2</v>
      </c>
      <c r="K645" s="137">
        <f t="shared" si="67"/>
        <v>9.08682864913553E-3</v>
      </c>
      <c r="L645" s="137">
        <f t="shared" si="68"/>
        <v>-5.3345581540188008E-2</v>
      </c>
      <c r="M645" s="137">
        <f t="shared" si="69"/>
        <v>-9.7939177054315665E-3</v>
      </c>
      <c r="N645" s="383">
        <f t="shared" si="63"/>
        <v>-53.739226449703004</v>
      </c>
    </row>
    <row r="646" spans="2:14" x14ac:dyDescent="0.2">
      <c r="B646" s="382">
        <v>7</v>
      </c>
      <c r="C646" s="382">
        <v>1503</v>
      </c>
      <c r="D646" s="379" t="s">
        <v>1215</v>
      </c>
      <c r="E646" s="380">
        <v>866</v>
      </c>
      <c r="F646" s="380">
        <v>1497</v>
      </c>
      <c r="G646" s="380">
        <v>1875</v>
      </c>
      <c r="H646" s="137">
        <f t="shared" si="64"/>
        <v>1.8309953239812959</v>
      </c>
      <c r="I646" s="381">
        <f t="shared" si="65"/>
        <v>0.46186666666666665</v>
      </c>
      <c r="J646" s="137">
        <f t="shared" si="66"/>
        <v>-6.2688790664577915E-2</v>
      </c>
      <c r="K646" s="137">
        <f t="shared" si="67"/>
        <v>-0.14012538329224164</v>
      </c>
      <c r="L646" s="137">
        <f t="shared" si="68"/>
        <v>3.3820317789909682E-2</v>
      </c>
      <c r="M646" s="137">
        <f t="shared" si="69"/>
        <v>-0.16899385616690987</v>
      </c>
      <c r="N646" s="383">
        <f t="shared" si="63"/>
        <v>-316.86348031295603</v>
      </c>
    </row>
    <row r="647" spans="2:14" x14ac:dyDescent="0.2">
      <c r="B647" s="382">
        <v>7</v>
      </c>
      <c r="C647" s="382">
        <v>1504</v>
      </c>
      <c r="D647" s="379" t="s">
        <v>1216</v>
      </c>
      <c r="E647" s="380">
        <v>428</v>
      </c>
      <c r="F647" s="380">
        <v>2166</v>
      </c>
      <c r="G647" s="380">
        <v>1661</v>
      </c>
      <c r="H647" s="137">
        <f t="shared" si="64"/>
        <v>0.96445060018467221</v>
      </c>
      <c r="I647" s="381">
        <f t="shared" si="65"/>
        <v>0.25767609873570141</v>
      </c>
      <c r="J647" s="137">
        <f t="shared" si="66"/>
        <v>-6.8444847124141187E-2</v>
      </c>
      <c r="K647" s="137">
        <f t="shared" si="67"/>
        <v>-0.16252621121287109</v>
      </c>
      <c r="L647" s="137">
        <f t="shared" si="68"/>
        <v>-0.13743438842602429</v>
      </c>
      <c r="M647" s="137">
        <f t="shared" si="69"/>
        <v>-0.36840544676303655</v>
      </c>
      <c r="N647" s="383">
        <f t="shared" si="63"/>
        <v>-611.92144707340367</v>
      </c>
    </row>
    <row r="648" spans="2:14" x14ac:dyDescent="0.2">
      <c r="B648" s="382">
        <v>7</v>
      </c>
      <c r="C648" s="382">
        <v>1505</v>
      </c>
      <c r="D648" s="379" t="s">
        <v>1217</v>
      </c>
      <c r="E648" s="380">
        <v>2247</v>
      </c>
      <c r="F648" s="380">
        <v>931</v>
      </c>
      <c r="G648" s="380">
        <v>5288</v>
      </c>
      <c r="H648" s="137">
        <f t="shared" si="64"/>
        <v>8.09344790547798</v>
      </c>
      <c r="I648" s="381">
        <f t="shared" si="65"/>
        <v>0.42492435703479575</v>
      </c>
      <c r="J648" s="137">
        <f t="shared" si="66"/>
        <v>2.9112240627428891E-2</v>
      </c>
      <c r="K648" s="137">
        <f t="shared" si="67"/>
        <v>2.1763690389468612E-2</v>
      </c>
      <c r="L648" s="137">
        <f t="shared" si="68"/>
        <v>2.8367887902594224E-3</v>
      </c>
      <c r="M648" s="137">
        <f t="shared" si="69"/>
        <v>5.3712719807156924E-2</v>
      </c>
      <c r="N648" s="383">
        <f t="shared" si="63"/>
        <v>284.0328623402458</v>
      </c>
    </row>
    <row r="649" spans="2:14" x14ac:dyDescent="0.2">
      <c r="B649" s="382">
        <v>7</v>
      </c>
      <c r="C649" s="382">
        <v>1506</v>
      </c>
      <c r="D649" s="379" t="s">
        <v>1218</v>
      </c>
      <c r="E649" s="380">
        <v>850</v>
      </c>
      <c r="F649" s="380">
        <v>1387</v>
      </c>
      <c r="G649" s="380">
        <v>2321</v>
      </c>
      <c r="H649" s="137">
        <f t="shared" si="64"/>
        <v>2.2862292718096611</v>
      </c>
      <c r="I649" s="381">
        <f t="shared" si="65"/>
        <v>0.36622145626884961</v>
      </c>
      <c r="J649" s="137">
        <f t="shared" si="66"/>
        <v>-5.0692523463805851E-2</v>
      </c>
      <c r="K649" s="137">
        <f t="shared" si="67"/>
        <v>-0.12835724594296227</v>
      </c>
      <c r="L649" s="137">
        <f t="shared" si="68"/>
        <v>-4.639735618794593E-2</v>
      </c>
      <c r="M649" s="137">
        <f t="shared" si="69"/>
        <v>-0.22544712559471405</v>
      </c>
      <c r="N649" s="383">
        <f t="shared" si="63"/>
        <v>-523.26277850533131</v>
      </c>
    </row>
    <row r="650" spans="2:14" x14ac:dyDescent="0.2">
      <c r="B650" s="382">
        <v>7</v>
      </c>
      <c r="C650" s="382">
        <v>1507</v>
      </c>
      <c r="D650" s="379" t="s">
        <v>1219</v>
      </c>
      <c r="E650" s="380">
        <v>3129</v>
      </c>
      <c r="F650" s="380">
        <v>1222</v>
      </c>
      <c r="G650" s="380">
        <v>6187</v>
      </c>
      <c r="H650" s="137">
        <f t="shared" si="64"/>
        <v>7.6235679214402623</v>
      </c>
      <c r="I650" s="381">
        <f t="shared" si="65"/>
        <v>0.50573783740100209</v>
      </c>
      <c r="J650" s="137">
        <f t="shared" si="66"/>
        <v>5.3293057249612932E-2</v>
      </c>
      <c r="K650" s="137">
        <f t="shared" si="67"/>
        <v>9.6169420720125989E-3</v>
      </c>
      <c r="L650" s="137">
        <f t="shared" si="68"/>
        <v>7.0615085205404673E-2</v>
      </c>
      <c r="M650" s="137">
        <f t="shared" si="69"/>
        <v>0.13352508452703021</v>
      </c>
      <c r="N650" s="383">
        <f t="shared" si="63"/>
        <v>826.11969796873598</v>
      </c>
    </row>
    <row r="651" spans="2:14" x14ac:dyDescent="0.2">
      <c r="B651" s="382">
        <v>7</v>
      </c>
      <c r="C651" s="382">
        <v>1508</v>
      </c>
      <c r="D651" s="379" t="s">
        <v>1220</v>
      </c>
      <c r="E651" s="380">
        <v>1338</v>
      </c>
      <c r="F651" s="380">
        <v>1579</v>
      </c>
      <c r="G651" s="380">
        <v>3105</v>
      </c>
      <c r="H651" s="137">
        <f t="shared" si="64"/>
        <v>2.8138062064597849</v>
      </c>
      <c r="I651" s="381">
        <f t="shared" si="65"/>
        <v>0.43091787439613527</v>
      </c>
      <c r="J651" s="137">
        <f t="shared" si="66"/>
        <v>-2.9604914752134788E-2</v>
      </c>
      <c r="K651" s="137">
        <f t="shared" si="67"/>
        <v>-0.11471898838573977</v>
      </c>
      <c r="L651" s="137">
        <f t="shared" si="68"/>
        <v>7.8635540581993221E-3</v>
      </c>
      <c r="M651" s="137">
        <f t="shared" si="69"/>
        <v>-0.13646034907967522</v>
      </c>
      <c r="N651" s="383">
        <f t="shared" si="63"/>
        <v>-423.70938389239154</v>
      </c>
    </row>
    <row r="652" spans="2:14" x14ac:dyDescent="0.2">
      <c r="B652" s="382">
        <v>7</v>
      </c>
      <c r="C652" s="382">
        <v>1509</v>
      </c>
      <c r="D652" s="379" t="s">
        <v>1221</v>
      </c>
      <c r="E652" s="380">
        <v>10648</v>
      </c>
      <c r="F652" s="380">
        <v>1078</v>
      </c>
      <c r="G652" s="380">
        <v>8377</v>
      </c>
      <c r="H652" s="137">
        <f t="shared" si="64"/>
        <v>17.648423005565864</v>
      </c>
      <c r="I652" s="381">
        <f t="shared" si="65"/>
        <v>1.2710994389399546</v>
      </c>
      <c r="J652" s="137">
        <f t="shared" si="66"/>
        <v>0.11219849484981653</v>
      </c>
      <c r="K652" s="137">
        <f t="shared" si="67"/>
        <v>0.26876692879727915</v>
      </c>
      <c r="L652" s="137">
        <f t="shared" si="68"/>
        <v>0.71252414862905933</v>
      </c>
      <c r="M652" s="137">
        <f t="shared" si="69"/>
        <v>1.0934895722761551</v>
      </c>
      <c r="N652" s="383">
        <f t="shared" si="63"/>
        <v>9160.1621469573511</v>
      </c>
    </row>
    <row r="653" spans="2:14" x14ac:dyDescent="0.2">
      <c r="B653" s="382">
        <v>7</v>
      </c>
      <c r="C653" s="382">
        <v>1510</v>
      </c>
      <c r="D653" s="379" t="s">
        <v>1222</v>
      </c>
      <c r="E653" s="380">
        <v>1822</v>
      </c>
      <c r="F653" s="380">
        <v>890</v>
      </c>
      <c r="G653" s="380">
        <v>4869</v>
      </c>
      <c r="H653" s="137">
        <f t="shared" si="64"/>
        <v>7.5179775280898875</v>
      </c>
      <c r="I653" s="381">
        <f t="shared" si="65"/>
        <v>0.37420414869583074</v>
      </c>
      <c r="J653" s="137">
        <f t="shared" si="66"/>
        <v>1.78422048491251E-2</v>
      </c>
      <c r="K653" s="137">
        <f t="shared" si="67"/>
        <v>6.8873515886153976E-3</v>
      </c>
      <c r="L653" s="137">
        <f t="shared" si="68"/>
        <v>-3.9702269043386897E-2</v>
      </c>
      <c r="M653" s="137">
        <f t="shared" si="69"/>
        <v>-1.49727126056464E-2</v>
      </c>
      <c r="N653" s="383">
        <f t="shared" ref="N653:N716" si="70">M653*G653</f>
        <v>-72.902137676892323</v>
      </c>
    </row>
    <row r="654" spans="2:14" x14ac:dyDescent="0.2">
      <c r="B654" s="382">
        <v>7</v>
      </c>
      <c r="C654" s="382">
        <v>1511</v>
      </c>
      <c r="D654" s="379" t="s">
        <v>1223</v>
      </c>
      <c r="E654" s="380">
        <v>803</v>
      </c>
      <c r="F654" s="380">
        <v>6942</v>
      </c>
      <c r="G654" s="380">
        <v>2110</v>
      </c>
      <c r="H654" s="137">
        <f t="shared" ref="H654:H717" si="71">(G654+E654)/F654</f>
        <v>0.41961970613656008</v>
      </c>
      <c r="I654" s="381">
        <f t="shared" ref="I654:I717" si="72">E654/G654</f>
        <v>0.38056872037914691</v>
      </c>
      <c r="J654" s="137">
        <f t="shared" ref="J654:J717" si="73">$J$6*(G654-G$10)/G$11</f>
        <v>-5.636788754309488E-2</v>
      </c>
      <c r="K654" s="137">
        <f t="shared" ref="K654:K717" si="74">$K$6*(H654-H$10)/H$11</f>
        <v>-0.17661049649931507</v>
      </c>
      <c r="L654" s="137">
        <f t="shared" ref="L654:L717" si="75">$L$6*(I654-I$10)/I$11</f>
        <v>-3.4364300375876906E-2</v>
      </c>
      <c r="M654" s="137">
        <f t="shared" ref="M654:M717" si="76">SUM(J654:L654)</f>
        <v>-0.26734268441828685</v>
      </c>
      <c r="N654" s="383">
        <f t="shared" si="70"/>
        <v>-564.09306412258525</v>
      </c>
    </row>
    <row r="655" spans="2:14" x14ac:dyDescent="0.2">
      <c r="B655" s="382">
        <v>8</v>
      </c>
      <c r="C655" s="382">
        <v>1630</v>
      </c>
      <c r="D655" s="379" t="s">
        <v>1224</v>
      </c>
      <c r="E655" s="380">
        <v>8989</v>
      </c>
      <c r="F655" s="380">
        <v>12286</v>
      </c>
      <c r="G655" s="380">
        <v>19639</v>
      </c>
      <c r="H655" s="137">
        <f t="shared" si="71"/>
        <v>2.3301318573986651</v>
      </c>
      <c r="I655" s="381">
        <f t="shared" si="72"/>
        <v>0.45771169611487345</v>
      </c>
      <c r="J655" s="137">
        <f t="shared" si="73"/>
        <v>0.41511769039935664</v>
      </c>
      <c r="K655" s="137">
        <f t="shared" si="74"/>
        <v>-0.12722233133550712</v>
      </c>
      <c r="L655" s="137">
        <f t="shared" si="75"/>
        <v>3.0335542423479574E-2</v>
      </c>
      <c r="M655" s="137">
        <f t="shared" si="76"/>
        <v>0.31823090148732913</v>
      </c>
      <c r="N655" s="383">
        <f t="shared" si="70"/>
        <v>6249.7366743096572</v>
      </c>
    </row>
    <row r="656" spans="2:14" x14ac:dyDescent="0.2">
      <c r="B656" s="382">
        <v>8</v>
      </c>
      <c r="C656" s="382">
        <v>1631</v>
      </c>
      <c r="D656" s="379" t="s">
        <v>1225</v>
      </c>
      <c r="E656" s="380">
        <v>4827</v>
      </c>
      <c r="F656" s="380">
        <v>24741</v>
      </c>
      <c r="G656" s="380">
        <v>9659</v>
      </c>
      <c r="H656" s="137">
        <f t="shared" si="71"/>
        <v>0.5855058405076593</v>
      </c>
      <c r="I656" s="381">
        <f t="shared" si="72"/>
        <v>0.49974117403457913</v>
      </c>
      <c r="J656" s="137">
        <f t="shared" si="73"/>
        <v>0.14668103868701335</v>
      </c>
      <c r="K656" s="137">
        <f t="shared" si="74"/>
        <v>-0.17232221610429468</v>
      </c>
      <c r="L656" s="137">
        <f t="shared" si="75"/>
        <v>6.5585681381816599E-2</v>
      </c>
      <c r="M656" s="137">
        <f t="shared" si="76"/>
        <v>3.9944503964535263E-2</v>
      </c>
      <c r="N656" s="383">
        <f t="shared" si="70"/>
        <v>385.82396379344613</v>
      </c>
    </row>
    <row r="657" spans="2:14" x14ac:dyDescent="0.2">
      <c r="B657" s="382">
        <v>8</v>
      </c>
      <c r="C657" s="382">
        <v>1632</v>
      </c>
      <c r="D657" s="379" t="s">
        <v>1226</v>
      </c>
      <c r="E657" s="380">
        <v>9042</v>
      </c>
      <c r="F657" s="380">
        <v>6681</v>
      </c>
      <c r="G657" s="380">
        <v>12758</v>
      </c>
      <c r="H657" s="137">
        <f t="shared" si="71"/>
        <v>3.2629845831462356</v>
      </c>
      <c r="I657" s="381">
        <f t="shared" si="72"/>
        <v>0.7087317761404609</v>
      </c>
      <c r="J657" s="137">
        <f t="shared" si="73"/>
        <v>0.23003626751031514</v>
      </c>
      <c r="K657" s="137">
        <f t="shared" si="74"/>
        <v>-0.10310739207050749</v>
      </c>
      <c r="L657" s="137">
        <f t="shared" si="75"/>
        <v>0.24086617806780644</v>
      </c>
      <c r="M657" s="137">
        <f t="shared" si="76"/>
        <v>0.3677950535076141</v>
      </c>
      <c r="N657" s="383">
        <f t="shared" si="70"/>
        <v>4692.3292926501408</v>
      </c>
    </row>
    <row r="658" spans="2:14" x14ac:dyDescent="0.2">
      <c r="B658" s="382">
        <v>9</v>
      </c>
      <c r="C658" s="382">
        <v>1701</v>
      </c>
      <c r="D658" s="379" t="s">
        <v>1227</v>
      </c>
      <c r="E658" s="380">
        <v>28671</v>
      </c>
      <c r="F658" s="380">
        <v>2458</v>
      </c>
      <c r="G658" s="380">
        <v>24973</v>
      </c>
      <c r="H658" s="137">
        <f t="shared" si="71"/>
        <v>21.824247355573636</v>
      </c>
      <c r="I658" s="381">
        <f t="shared" si="72"/>
        <v>1.148079926320426</v>
      </c>
      <c r="J658" s="137">
        <f t="shared" si="73"/>
        <v>0.55858874252697588</v>
      </c>
      <c r="K658" s="137">
        <f t="shared" si="74"/>
        <v>0.37671510518390561</v>
      </c>
      <c r="L658" s="137">
        <f t="shared" si="75"/>
        <v>0.60934763706948758</v>
      </c>
      <c r="M658" s="137">
        <f t="shared" si="76"/>
        <v>1.5446514847803692</v>
      </c>
      <c r="N658" s="383">
        <f t="shared" si="70"/>
        <v>38574.58152942016</v>
      </c>
    </row>
    <row r="659" spans="2:14" x14ac:dyDescent="0.2">
      <c r="B659" s="382">
        <v>9</v>
      </c>
      <c r="C659" s="382">
        <v>1702</v>
      </c>
      <c r="D659" s="379" t="s">
        <v>1228</v>
      </c>
      <c r="E659" s="380">
        <v>12904</v>
      </c>
      <c r="F659" s="380">
        <v>1735</v>
      </c>
      <c r="G659" s="380">
        <v>17867</v>
      </c>
      <c r="H659" s="137">
        <f t="shared" si="71"/>
        <v>17.735446685878962</v>
      </c>
      <c r="I659" s="381">
        <f t="shared" si="72"/>
        <v>0.72222533161694746</v>
      </c>
      <c r="J659" s="137">
        <f t="shared" si="73"/>
        <v>0.36745539111736542</v>
      </c>
      <c r="K659" s="137">
        <f t="shared" si="74"/>
        <v>0.27101655589000739</v>
      </c>
      <c r="L659" s="137">
        <f t="shared" si="75"/>
        <v>0.25218322812721655</v>
      </c>
      <c r="M659" s="137">
        <f t="shared" si="76"/>
        <v>0.89065517513458925</v>
      </c>
      <c r="N659" s="383">
        <f t="shared" si="70"/>
        <v>15913.336014129705</v>
      </c>
    </row>
    <row r="660" spans="2:14" x14ac:dyDescent="0.2">
      <c r="B660" s="382">
        <v>9</v>
      </c>
      <c r="C660" s="382">
        <v>1703</v>
      </c>
      <c r="D660" s="379" t="s">
        <v>1229</v>
      </c>
      <c r="E660" s="380">
        <v>7269</v>
      </c>
      <c r="F660" s="380">
        <v>1679</v>
      </c>
      <c r="G660" s="380">
        <v>8990</v>
      </c>
      <c r="H660" s="137">
        <f t="shared" si="71"/>
        <v>9.6837403216200126</v>
      </c>
      <c r="I660" s="381">
        <f t="shared" si="72"/>
        <v>0.80856507230255836</v>
      </c>
      <c r="J660" s="137">
        <f t="shared" si="73"/>
        <v>0.12868663788585527</v>
      </c>
      <c r="K660" s="137">
        <f t="shared" si="74"/>
        <v>6.2873936380465553E-2</v>
      </c>
      <c r="L660" s="137">
        <f t="shared" si="75"/>
        <v>0.32459640115327543</v>
      </c>
      <c r="M660" s="137">
        <f t="shared" si="76"/>
        <v>0.51615697541959626</v>
      </c>
      <c r="N660" s="383">
        <f t="shared" si="70"/>
        <v>4640.2512090221708</v>
      </c>
    </row>
    <row r="661" spans="2:14" x14ac:dyDescent="0.2">
      <c r="B661" s="382">
        <v>9</v>
      </c>
      <c r="C661" s="382">
        <v>1704</v>
      </c>
      <c r="D661" s="379" t="s">
        <v>1230</v>
      </c>
      <c r="E661" s="380">
        <v>1731</v>
      </c>
      <c r="F661" s="380">
        <v>2711</v>
      </c>
      <c r="G661" s="380">
        <v>4659</v>
      </c>
      <c r="H661" s="137">
        <f t="shared" si="71"/>
        <v>2.3570638140907416</v>
      </c>
      <c r="I661" s="381">
        <f t="shared" si="72"/>
        <v>0.37153895685769478</v>
      </c>
      <c r="J661" s="137">
        <f t="shared" si="73"/>
        <v>1.2193738229927493E-2</v>
      </c>
      <c r="K661" s="137">
        <f t="shared" si="74"/>
        <v>-0.12652612015233611</v>
      </c>
      <c r="L661" s="137">
        <f t="shared" si="75"/>
        <v>-4.1937566441665318E-2</v>
      </c>
      <c r="M661" s="137">
        <f t="shared" si="76"/>
        <v>-0.15626994836407393</v>
      </c>
      <c r="N661" s="383">
        <f t="shared" si="70"/>
        <v>-728.06168942822046</v>
      </c>
    </row>
    <row r="662" spans="2:14" x14ac:dyDescent="0.2">
      <c r="B662" s="382">
        <v>9</v>
      </c>
      <c r="C662" s="382">
        <v>1705</v>
      </c>
      <c r="D662" s="379" t="s">
        <v>1231</v>
      </c>
      <c r="E662" s="380">
        <v>997</v>
      </c>
      <c r="F662" s="380">
        <v>783</v>
      </c>
      <c r="G662" s="380">
        <v>2454</v>
      </c>
      <c r="H662" s="137">
        <f t="shared" si="71"/>
        <v>4.4074074074074074</v>
      </c>
      <c r="I662" s="381">
        <f t="shared" si="72"/>
        <v>0.4062754686226569</v>
      </c>
      <c r="J662" s="137">
        <f t="shared" si="73"/>
        <v>-4.7115161271647367E-2</v>
      </c>
      <c r="K662" s="137">
        <f t="shared" si="74"/>
        <v>-7.352320783775923E-2</v>
      </c>
      <c r="L662" s="137">
        <f t="shared" si="75"/>
        <v>-1.2804040943630812E-2</v>
      </c>
      <c r="M662" s="137">
        <f t="shared" si="76"/>
        <v>-0.13344241005303739</v>
      </c>
      <c r="N662" s="383">
        <f t="shared" si="70"/>
        <v>-327.46767427015374</v>
      </c>
    </row>
    <row r="663" spans="2:14" x14ac:dyDescent="0.2">
      <c r="B663" s="382">
        <v>9</v>
      </c>
      <c r="C663" s="382">
        <v>1706</v>
      </c>
      <c r="D663" s="379" t="s">
        <v>1232</v>
      </c>
      <c r="E663" s="380">
        <v>1850</v>
      </c>
      <c r="F663" s="380">
        <v>2804</v>
      </c>
      <c r="G663" s="380">
        <v>6543</v>
      </c>
      <c r="H663" s="137">
        <f t="shared" si="71"/>
        <v>2.9932239657631956</v>
      </c>
      <c r="I663" s="381">
        <f t="shared" si="72"/>
        <v>0.28274491823322634</v>
      </c>
      <c r="J663" s="137">
        <f t="shared" si="73"/>
        <v>6.2868553042157438E-2</v>
      </c>
      <c r="K663" s="137">
        <f t="shared" si="74"/>
        <v>-0.11008090538587846</v>
      </c>
      <c r="L663" s="137">
        <f t="shared" si="75"/>
        <v>-0.1164091600732613</v>
      </c>
      <c r="M663" s="137">
        <f t="shared" si="76"/>
        <v>-0.16362151241698231</v>
      </c>
      <c r="N663" s="383">
        <f t="shared" si="70"/>
        <v>-1070.5755557443151</v>
      </c>
    </row>
    <row r="664" spans="2:14" x14ac:dyDescent="0.2">
      <c r="B664" s="382">
        <v>9</v>
      </c>
      <c r="C664" s="382">
        <v>1707</v>
      </c>
      <c r="D664" s="379" t="s">
        <v>1233</v>
      </c>
      <c r="E664" s="380">
        <v>13766</v>
      </c>
      <c r="F664" s="380">
        <v>1458</v>
      </c>
      <c r="G664" s="380">
        <v>11449</v>
      </c>
      <c r="H664" s="137">
        <f t="shared" si="71"/>
        <v>17.294238683127571</v>
      </c>
      <c r="I664" s="381">
        <f t="shared" si="72"/>
        <v>1.2023757533409032</v>
      </c>
      <c r="J664" s="137">
        <f t="shared" si="73"/>
        <v>0.19482749225065008</v>
      </c>
      <c r="K664" s="137">
        <f t="shared" si="74"/>
        <v>0.25961099969028129</v>
      </c>
      <c r="L664" s="137">
        <f t="shared" si="75"/>
        <v>0.65488556763779238</v>
      </c>
      <c r="M664" s="137">
        <f t="shared" si="76"/>
        <v>1.1093240595787237</v>
      </c>
      <c r="N664" s="383">
        <f t="shared" si="70"/>
        <v>12700.651158116807</v>
      </c>
    </row>
    <row r="665" spans="2:14" x14ac:dyDescent="0.2">
      <c r="B665" s="382">
        <v>9</v>
      </c>
      <c r="C665" s="382">
        <v>1708</v>
      </c>
      <c r="D665" s="379" t="s">
        <v>1234</v>
      </c>
      <c r="E665" s="380">
        <v>8943</v>
      </c>
      <c r="F665" s="380">
        <v>500</v>
      </c>
      <c r="G665" s="380">
        <v>10338</v>
      </c>
      <c r="H665" s="137">
        <f t="shared" si="71"/>
        <v>38.561999999999998</v>
      </c>
      <c r="I665" s="381">
        <f t="shared" si="72"/>
        <v>0.86506094022054558</v>
      </c>
      <c r="J665" s="137">
        <f t="shared" si="73"/>
        <v>0.16494441408908561</v>
      </c>
      <c r="K665" s="137">
        <f t="shared" si="74"/>
        <v>0.80939850451627859</v>
      </c>
      <c r="L665" s="137">
        <f t="shared" si="75"/>
        <v>0.37197950685079323</v>
      </c>
      <c r="M665" s="137">
        <f t="shared" si="76"/>
        <v>1.3463224254561574</v>
      </c>
      <c r="N665" s="383">
        <f t="shared" si="70"/>
        <v>13918.281234365755</v>
      </c>
    </row>
    <row r="666" spans="2:14" x14ac:dyDescent="0.2">
      <c r="B666" s="382">
        <v>9</v>
      </c>
      <c r="C666" s="382">
        <v>1709</v>
      </c>
      <c r="D666" s="379" t="s">
        <v>1235</v>
      </c>
      <c r="E666" s="380">
        <v>3427</v>
      </c>
      <c r="F666" s="380">
        <v>2510</v>
      </c>
      <c r="G666" s="380">
        <v>9283</v>
      </c>
      <c r="H666" s="137">
        <f t="shared" si="71"/>
        <v>5.0637450199203187</v>
      </c>
      <c r="I666" s="381">
        <f t="shared" si="72"/>
        <v>0.36916944953140146</v>
      </c>
      <c r="J666" s="137">
        <f t="shared" si="73"/>
        <v>0.13656759369264049</v>
      </c>
      <c r="K666" s="137">
        <f t="shared" si="74"/>
        <v>-5.655639064761829E-2</v>
      </c>
      <c r="L666" s="137">
        <f t="shared" si="75"/>
        <v>-4.3924873128515111E-2</v>
      </c>
      <c r="M666" s="137">
        <f t="shared" si="76"/>
        <v>3.6086329916507086E-2</v>
      </c>
      <c r="N666" s="383">
        <f t="shared" si="70"/>
        <v>334.98940061493528</v>
      </c>
    </row>
    <row r="667" spans="2:14" x14ac:dyDescent="0.2">
      <c r="B667" s="382">
        <v>9</v>
      </c>
      <c r="C667" s="382">
        <v>1710</v>
      </c>
      <c r="D667" s="379" t="s">
        <v>1236</v>
      </c>
      <c r="E667" s="380">
        <v>1130</v>
      </c>
      <c r="F667" s="380">
        <v>1296</v>
      </c>
      <c r="G667" s="380">
        <v>4005</v>
      </c>
      <c r="H667" s="137">
        <f t="shared" si="71"/>
        <v>3.9621913580246915</v>
      </c>
      <c r="I667" s="381">
        <f t="shared" si="72"/>
        <v>0.28214731585518105</v>
      </c>
      <c r="J667" s="137">
        <f t="shared" si="73"/>
        <v>-5.3972006698593368E-3</v>
      </c>
      <c r="K667" s="137">
        <f t="shared" si="74"/>
        <v>-8.5032375034610544E-2</v>
      </c>
      <c r="L667" s="137">
        <f t="shared" si="75"/>
        <v>-0.11691036941276757</v>
      </c>
      <c r="M667" s="137">
        <f t="shared" si="76"/>
        <v>-0.20733994511723747</v>
      </c>
      <c r="N667" s="383">
        <f t="shared" si="70"/>
        <v>-830.39648019453603</v>
      </c>
    </row>
    <row r="668" spans="2:14" x14ac:dyDescent="0.2">
      <c r="B668" s="382">
        <v>9</v>
      </c>
      <c r="C668" s="382">
        <v>1711</v>
      </c>
      <c r="D668" s="379" t="s">
        <v>1237</v>
      </c>
      <c r="E668" s="380">
        <v>47692</v>
      </c>
      <c r="F668" s="380">
        <v>2116</v>
      </c>
      <c r="G668" s="380">
        <v>31995</v>
      </c>
      <c r="H668" s="137">
        <f t="shared" si="71"/>
        <v>37.659262759924388</v>
      </c>
      <c r="I668" s="381">
        <f t="shared" si="72"/>
        <v>1.4906079074855447</v>
      </c>
      <c r="J668" s="137">
        <f t="shared" si="73"/>
        <v>0.74746270728890729</v>
      </c>
      <c r="K668" s="137">
        <f t="shared" si="74"/>
        <v>0.78606207303484499</v>
      </c>
      <c r="L668" s="137">
        <f t="shared" si="75"/>
        <v>0.89662598385875547</v>
      </c>
      <c r="M668" s="137">
        <f t="shared" si="76"/>
        <v>2.4301507641825077</v>
      </c>
      <c r="N668" s="383">
        <f t="shared" si="70"/>
        <v>77752.673700019339</v>
      </c>
    </row>
    <row r="669" spans="2:14" x14ac:dyDescent="0.2">
      <c r="B669" s="382">
        <v>10</v>
      </c>
      <c r="C669" s="382">
        <v>2008</v>
      </c>
      <c r="D669" s="379" t="s">
        <v>1238</v>
      </c>
      <c r="E669" s="380">
        <v>51</v>
      </c>
      <c r="F669" s="380">
        <v>125</v>
      </c>
      <c r="G669" s="380">
        <v>527</v>
      </c>
      <c r="H669" s="137">
        <f t="shared" si="71"/>
        <v>4.6239999999999997</v>
      </c>
      <c r="I669" s="381">
        <f t="shared" si="72"/>
        <v>9.6774193548387094E-2</v>
      </c>
      <c r="J669" s="137">
        <f t="shared" si="73"/>
        <v>-9.8946566867808255E-2</v>
      </c>
      <c r="K669" s="137">
        <f t="shared" si="74"/>
        <v>-6.7924127649154481E-2</v>
      </c>
      <c r="L669" s="137">
        <f t="shared" si="75"/>
        <v>-0.27238287689760599</v>
      </c>
      <c r="M669" s="137">
        <f t="shared" si="76"/>
        <v>-0.43925357141456872</v>
      </c>
      <c r="N669" s="383">
        <f t="shared" si="70"/>
        <v>-231.48663213547772</v>
      </c>
    </row>
    <row r="670" spans="2:14" x14ac:dyDescent="0.2">
      <c r="B670" s="382">
        <v>10</v>
      </c>
      <c r="C670" s="382">
        <v>2011</v>
      </c>
      <c r="D670" s="379" t="s">
        <v>1239</v>
      </c>
      <c r="E670" s="380">
        <v>439</v>
      </c>
      <c r="F670" s="380">
        <v>986</v>
      </c>
      <c r="G670" s="380">
        <v>1989</v>
      </c>
      <c r="H670" s="137">
        <f t="shared" si="71"/>
        <v>2.4624746450304258</v>
      </c>
      <c r="I670" s="381">
        <f t="shared" si="72"/>
        <v>0.22071392659627953</v>
      </c>
      <c r="J670" s="137">
        <f t="shared" si="73"/>
        <v>-5.9622480214156351E-2</v>
      </c>
      <c r="K670" s="137">
        <f t="shared" si="74"/>
        <v>-0.12380117149128508</v>
      </c>
      <c r="L670" s="137">
        <f t="shared" si="75"/>
        <v>-0.1684345761182372</v>
      </c>
      <c r="M670" s="137">
        <f t="shared" si="76"/>
        <v>-0.35185822782367865</v>
      </c>
      <c r="N670" s="383">
        <f t="shared" si="70"/>
        <v>-699.84601514129679</v>
      </c>
    </row>
    <row r="671" spans="2:14" x14ac:dyDescent="0.2">
      <c r="B671" s="382">
        <v>10</v>
      </c>
      <c r="C671" s="382">
        <v>2016</v>
      </c>
      <c r="D671" s="379" t="s">
        <v>1240</v>
      </c>
      <c r="E671" s="380">
        <v>329</v>
      </c>
      <c r="F671" s="380">
        <v>400</v>
      </c>
      <c r="G671" s="380">
        <v>1189</v>
      </c>
      <c r="H671" s="137">
        <f t="shared" si="71"/>
        <v>3.7949999999999999</v>
      </c>
      <c r="I671" s="381">
        <f t="shared" si="72"/>
        <v>0.27670311185870478</v>
      </c>
      <c r="J671" s="137">
        <f t="shared" si="73"/>
        <v>-8.1140448287290085E-2</v>
      </c>
      <c r="K671" s="137">
        <f t="shared" si="74"/>
        <v>-8.935439643532761E-2</v>
      </c>
      <c r="L671" s="137">
        <f t="shared" si="75"/>
        <v>-0.12147642535474122</v>
      </c>
      <c r="M671" s="137">
        <f t="shared" si="76"/>
        <v>-0.2919712700773589</v>
      </c>
      <c r="N671" s="383">
        <f t="shared" si="70"/>
        <v>-347.15384012197973</v>
      </c>
    </row>
    <row r="672" spans="2:14" x14ac:dyDescent="0.2">
      <c r="B672" s="382">
        <v>10</v>
      </c>
      <c r="C672" s="382">
        <v>2022</v>
      </c>
      <c r="D672" s="379" t="s">
        <v>1241</v>
      </c>
      <c r="E672" s="380">
        <v>282</v>
      </c>
      <c r="F672" s="380">
        <v>255</v>
      </c>
      <c r="G672" s="380">
        <v>1135</v>
      </c>
      <c r="H672" s="137">
        <f t="shared" si="71"/>
        <v>5.556862745098039</v>
      </c>
      <c r="I672" s="381">
        <f t="shared" si="72"/>
        <v>0.24845814977973568</v>
      </c>
      <c r="J672" s="137">
        <f t="shared" si="73"/>
        <v>-8.2592911132226624E-2</v>
      </c>
      <c r="K672" s="137">
        <f t="shared" si="74"/>
        <v>-4.3808929376466528E-2</v>
      </c>
      <c r="L672" s="137">
        <f t="shared" si="75"/>
        <v>-0.14516548568660442</v>
      </c>
      <c r="M672" s="137">
        <f t="shared" si="76"/>
        <v>-0.27156732619529755</v>
      </c>
      <c r="N672" s="383">
        <f t="shared" si="70"/>
        <v>-308.22891523166271</v>
      </c>
    </row>
    <row r="673" spans="2:14" x14ac:dyDescent="0.2">
      <c r="B673" s="382">
        <v>10</v>
      </c>
      <c r="C673" s="382">
        <v>2025</v>
      </c>
      <c r="D673" s="379" t="s">
        <v>1242</v>
      </c>
      <c r="E673" s="380">
        <v>423</v>
      </c>
      <c r="F673" s="380">
        <v>546</v>
      </c>
      <c r="G673" s="380">
        <v>1214</v>
      </c>
      <c r="H673" s="137">
        <f t="shared" si="71"/>
        <v>2.9981684981684982</v>
      </c>
      <c r="I673" s="381">
        <f t="shared" si="72"/>
        <v>0.34843492586490937</v>
      </c>
      <c r="J673" s="137">
        <f t="shared" si="73"/>
        <v>-8.0468011785004664E-2</v>
      </c>
      <c r="K673" s="137">
        <f t="shared" si="74"/>
        <v>-0.10995308553247971</v>
      </c>
      <c r="L673" s="137">
        <f t="shared" si="75"/>
        <v>-6.1314925935621024E-2</v>
      </c>
      <c r="M673" s="137">
        <f t="shared" si="76"/>
        <v>-0.2517360232531054</v>
      </c>
      <c r="N673" s="383">
        <f t="shared" si="70"/>
        <v>-305.60753222926996</v>
      </c>
    </row>
    <row r="674" spans="2:14" x14ac:dyDescent="0.2">
      <c r="B674" s="382">
        <v>10</v>
      </c>
      <c r="C674" s="382">
        <v>2027</v>
      </c>
      <c r="D674" s="379" t="s">
        <v>1243</v>
      </c>
      <c r="E674" s="380">
        <v>151</v>
      </c>
      <c r="F674" s="380">
        <v>435</v>
      </c>
      <c r="G674" s="380">
        <v>442</v>
      </c>
      <c r="H674" s="137">
        <f t="shared" si="71"/>
        <v>1.3632183908045976</v>
      </c>
      <c r="I674" s="381">
        <f t="shared" si="72"/>
        <v>0.34162895927601811</v>
      </c>
      <c r="J674" s="137">
        <f t="shared" si="73"/>
        <v>-0.10123285097557873</v>
      </c>
      <c r="K674" s="137">
        <f t="shared" si="74"/>
        <v>-0.15221776617517094</v>
      </c>
      <c r="L674" s="137">
        <f t="shared" si="75"/>
        <v>-6.7023092676653337E-2</v>
      </c>
      <c r="M674" s="137">
        <f t="shared" si="76"/>
        <v>-0.32047370982740303</v>
      </c>
      <c r="N674" s="383">
        <f t="shared" si="70"/>
        <v>-141.64937974371213</v>
      </c>
    </row>
    <row r="675" spans="2:14" x14ac:dyDescent="0.2">
      <c r="B675" s="382">
        <v>10</v>
      </c>
      <c r="C675" s="382">
        <v>2029</v>
      </c>
      <c r="D675" s="379" t="s">
        <v>1244</v>
      </c>
      <c r="E675" s="380">
        <v>585</v>
      </c>
      <c r="F675" s="380">
        <v>1742</v>
      </c>
      <c r="G675" s="380">
        <v>3017</v>
      </c>
      <c r="H675" s="137">
        <f t="shared" si="71"/>
        <v>2.0677382319173363</v>
      </c>
      <c r="I675" s="381">
        <f t="shared" si="72"/>
        <v>0.19390122638382498</v>
      </c>
      <c r="J675" s="137">
        <f t="shared" si="73"/>
        <v>-3.1971891240179504E-2</v>
      </c>
      <c r="K675" s="137">
        <f t="shared" si="74"/>
        <v>-0.13400540241131331</v>
      </c>
      <c r="L675" s="137">
        <f t="shared" si="75"/>
        <v>-0.19092239788330648</v>
      </c>
      <c r="M675" s="137">
        <f t="shared" si="76"/>
        <v>-0.35689969153479928</v>
      </c>
      <c r="N675" s="383">
        <f t="shared" si="70"/>
        <v>-1076.7663693604895</v>
      </c>
    </row>
    <row r="676" spans="2:14" x14ac:dyDescent="0.2">
      <c r="B676" s="382">
        <v>10</v>
      </c>
      <c r="C676" s="382">
        <v>2035</v>
      </c>
      <c r="D676" s="379" t="s">
        <v>1245</v>
      </c>
      <c r="E676" s="380">
        <v>179</v>
      </c>
      <c r="F676" s="380">
        <v>395</v>
      </c>
      <c r="G676" s="380">
        <v>493</v>
      </c>
      <c r="H676" s="137">
        <f t="shared" si="71"/>
        <v>1.7012658227848101</v>
      </c>
      <c r="I676" s="381">
        <f t="shared" si="72"/>
        <v>0.36308316430020282</v>
      </c>
      <c r="J676" s="137">
        <f t="shared" si="73"/>
        <v>-9.9861080510916439E-2</v>
      </c>
      <c r="K676" s="137">
        <f t="shared" si="74"/>
        <v>-0.14347898773148995</v>
      </c>
      <c r="L676" s="137">
        <f t="shared" si="75"/>
        <v>-4.9029442843839546E-2</v>
      </c>
      <c r="M676" s="137">
        <f t="shared" si="76"/>
        <v>-0.29236951108624593</v>
      </c>
      <c r="N676" s="383">
        <f t="shared" si="70"/>
        <v>-144.13816896551924</v>
      </c>
    </row>
    <row r="677" spans="2:14" x14ac:dyDescent="0.2">
      <c r="B677" s="382">
        <v>10</v>
      </c>
      <c r="C677" s="382">
        <v>2038</v>
      </c>
      <c r="D677" s="379" t="s">
        <v>1246</v>
      </c>
      <c r="E677" s="380">
        <v>28</v>
      </c>
      <c r="F677" s="380">
        <v>181</v>
      </c>
      <c r="G677" s="380">
        <v>97</v>
      </c>
      <c r="H677" s="137">
        <f t="shared" si="71"/>
        <v>0.69060773480662985</v>
      </c>
      <c r="I677" s="381">
        <f t="shared" si="72"/>
        <v>0.28865979381443296</v>
      </c>
      <c r="J677" s="137">
        <f t="shared" si="73"/>
        <v>-0.11051247470711763</v>
      </c>
      <c r="K677" s="137">
        <f t="shared" si="74"/>
        <v>-0.1696052536860041</v>
      </c>
      <c r="L677" s="137">
        <f t="shared" si="75"/>
        <v>-0.11144835169593306</v>
      </c>
      <c r="M677" s="137">
        <f t="shared" si="76"/>
        <v>-0.3915660800890548</v>
      </c>
      <c r="N677" s="383">
        <f t="shared" si="70"/>
        <v>-37.981909768638317</v>
      </c>
    </row>
    <row r="678" spans="2:14" x14ac:dyDescent="0.2">
      <c r="B678" s="382">
        <v>10</v>
      </c>
      <c r="C678" s="382">
        <v>2041</v>
      </c>
      <c r="D678" s="379" t="s">
        <v>1247</v>
      </c>
      <c r="E678" s="380">
        <v>496</v>
      </c>
      <c r="F678" s="380">
        <v>778</v>
      </c>
      <c r="G678" s="380">
        <v>1970</v>
      </c>
      <c r="H678" s="137">
        <f t="shared" si="71"/>
        <v>3.1696658097686377</v>
      </c>
      <c r="I678" s="381">
        <f t="shared" si="72"/>
        <v>0.2517766497461929</v>
      </c>
      <c r="J678" s="137">
        <f t="shared" si="73"/>
        <v>-6.0133531955893285E-2</v>
      </c>
      <c r="K678" s="137">
        <f t="shared" si="74"/>
        <v>-0.1055197520177667</v>
      </c>
      <c r="L678" s="137">
        <f t="shared" si="75"/>
        <v>-0.1423822585150861</v>
      </c>
      <c r="M678" s="137">
        <f t="shared" si="76"/>
        <v>-0.30803554248874609</v>
      </c>
      <c r="N678" s="383">
        <f t="shared" si="70"/>
        <v>-606.83001870282976</v>
      </c>
    </row>
    <row r="679" spans="2:14" x14ac:dyDescent="0.2">
      <c r="B679" s="382">
        <v>10</v>
      </c>
      <c r="C679" s="382">
        <v>2043</v>
      </c>
      <c r="D679" s="379" t="s">
        <v>1248</v>
      </c>
      <c r="E679" s="380">
        <v>510</v>
      </c>
      <c r="F679" s="380">
        <v>244</v>
      </c>
      <c r="G679" s="380">
        <v>314</v>
      </c>
      <c r="H679" s="137">
        <f t="shared" si="71"/>
        <v>3.377049180327869</v>
      </c>
      <c r="I679" s="381">
        <f t="shared" si="72"/>
        <v>1.624203821656051</v>
      </c>
      <c r="J679" s="137">
        <f t="shared" si="73"/>
        <v>-0.10467572586728012</v>
      </c>
      <c r="K679" s="137">
        <f t="shared" si="74"/>
        <v>-0.10015873709271621</v>
      </c>
      <c r="L679" s="137">
        <f t="shared" si="75"/>
        <v>1.0086729273818975</v>
      </c>
      <c r="M679" s="137">
        <f t="shared" si="76"/>
        <v>0.80383846442190121</v>
      </c>
      <c r="N679" s="383">
        <f t="shared" si="70"/>
        <v>252.40527782847698</v>
      </c>
    </row>
    <row r="680" spans="2:14" x14ac:dyDescent="0.2">
      <c r="B680" s="382">
        <v>10</v>
      </c>
      <c r="C680" s="382">
        <v>2044</v>
      </c>
      <c r="D680" s="379" t="s">
        <v>1249</v>
      </c>
      <c r="E680" s="380">
        <v>202</v>
      </c>
      <c r="F680" s="380">
        <v>1461</v>
      </c>
      <c r="G680" s="380">
        <v>1230</v>
      </c>
      <c r="H680" s="137">
        <f t="shared" si="71"/>
        <v>0.98015058179329229</v>
      </c>
      <c r="I680" s="381">
        <f t="shared" si="72"/>
        <v>0.16422764227642275</v>
      </c>
      <c r="J680" s="137">
        <f t="shared" si="73"/>
        <v>-8.0037652423541994E-2</v>
      </c>
      <c r="K680" s="137">
        <f t="shared" si="74"/>
        <v>-0.16212035496943233</v>
      </c>
      <c r="L680" s="137">
        <f t="shared" si="75"/>
        <v>-0.21580964404839406</v>
      </c>
      <c r="M680" s="137">
        <f t="shared" si="76"/>
        <v>-0.45796765144136842</v>
      </c>
      <c r="N680" s="383">
        <f t="shared" si="70"/>
        <v>-563.30021127288319</v>
      </c>
    </row>
    <row r="681" spans="2:14" x14ac:dyDescent="0.2">
      <c r="B681" s="382">
        <v>10</v>
      </c>
      <c r="C681" s="382">
        <v>2045</v>
      </c>
      <c r="D681" s="379" t="s">
        <v>1250</v>
      </c>
      <c r="E681" s="380">
        <v>70</v>
      </c>
      <c r="F681" s="380">
        <v>348</v>
      </c>
      <c r="G681" s="380">
        <v>520</v>
      </c>
      <c r="H681" s="137">
        <f t="shared" si="71"/>
        <v>1.6954022988505748</v>
      </c>
      <c r="I681" s="381">
        <f t="shared" si="72"/>
        <v>0.13461538461538461</v>
      </c>
      <c r="J681" s="137">
        <f t="shared" si="73"/>
        <v>-9.9134849088448176E-2</v>
      </c>
      <c r="K681" s="137">
        <f t="shared" si="74"/>
        <v>-0.1436305642018697</v>
      </c>
      <c r="L681" s="137">
        <f t="shared" si="75"/>
        <v>-0.24064545569982235</v>
      </c>
      <c r="M681" s="137">
        <f t="shared" si="76"/>
        <v>-0.48341086899014019</v>
      </c>
      <c r="N681" s="383">
        <f t="shared" si="70"/>
        <v>-251.37365187487291</v>
      </c>
    </row>
    <row r="682" spans="2:14" x14ac:dyDescent="0.2">
      <c r="B682" s="382">
        <v>10</v>
      </c>
      <c r="C682" s="382">
        <v>2050</v>
      </c>
      <c r="D682" s="379" t="s">
        <v>1251</v>
      </c>
      <c r="E682" s="380">
        <v>324</v>
      </c>
      <c r="F682" s="380">
        <v>1029</v>
      </c>
      <c r="G682" s="380">
        <v>1614</v>
      </c>
      <c r="H682" s="137">
        <f t="shared" si="71"/>
        <v>1.8833819241982508</v>
      </c>
      <c r="I682" s="381">
        <f t="shared" si="72"/>
        <v>0.20074349442379183</v>
      </c>
      <c r="J682" s="137">
        <f t="shared" si="73"/>
        <v>-6.9709027748437791E-2</v>
      </c>
      <c r="K682" s="137">
        <f t="shared" si="74"/>
        <v>-0.13877115057397488</v>
      </c>
      <c r="L682" s="137">
        <f t="shared" si="75"/>
        <v>-0.18518378510158698</v>
      </c>
      <c r="M682" s="137">
        <f t="shared" si="76"/>
        <v>-0.39366396342399967</v>
      </c>
      <c r="N682" s="383">
        <f t="shared" si="70"/>
        <v>-635.37363696633543</v>
      </c>
    </row>
    <row r="683" spans="2:14" x14ac:dyDescent="0.2">
      <c r="B683" s="382">
        <v>10</v>
      </c>
      <c r="C683" s="382">
        <v>2051</v>
      </c>
      <c r="D683" s="379" t="s">
        <v>1252</v>
      </c>
      <c r="E683" s="380">
        <v>231</v>
      </c>
      <c r="F683" s="380">
        <v>645</v>
      </c>
      <c r="G683" s="380">
        <v>1339</v>
      </c>
      <c r="H683" s="137">
        <f t="shared" si="71"/>
        <v>2.4341085271317828</v>
      </c>
      <c r="I683" s="381">
        <f t="shared" si="72"/>
        <v>0.17251680358476476</v>
      </c>
      <c r="J683" s="137">
        <f t="shared" si="73"/>
        <v>-7.7105829273577509E-2</v>
      </c>
      <c r="K683" s="137">
        <f t="shared" si="74"/>
        <v>-0.12453445681213937</v>
      </c>
      <c r="L683" s="137">
        <f t="shared" si="75"/>
        <v>-0.20885752133763039</v>
      </c>
      <c r="M683" s="137">
        <f t="shared" si="76"/>
        <v>-0.41049780742334729</v>
      </c>
      <c r="N683" s="383">
        <f t="shared" si="70"/>
        <v>-549.65656413986198</v>
      </c>
    </row>
    <row r="684" spans="2:14" x14ac:dyDescent="0.2">
      <c r="B684" s="382">
        <v>10</v>
      </c>
      <c r="C684" s="382">
        <v>2053</v>
      </c>
      <c r="D684" s="379" t="s">
        <v>1253</v>
      </c>
      <c r="E684" s="380">
        <v>2708</v>
      </c>
      <c r="F684" s="380">
        <v>2559</v>
      </c>
      <c r="G684" s="380">
        <v>6011</v>
      </c>
      <c r="H684" s="137">
        <f t="shared" si="71"/>
        <v>3.4071903087143416</v>
      </c>
      <c r="I684" s="381">
        <f t="shared" si="72"/>
        <v>0.45050740309432707</v>
      </c>
      <c r="J684" s="137">
        <f t="shared" si="73"/>
        <v>4.8559104273523508E-2</v>
      </c>
      <c r="K684" s="137">
        <f t="shared" si="74"/>
        <v>-9.9379566425839644E-2</v>
      </c>
      <c r="L684" s="137">
        <f t="shared" si="75"/>
        <v>2.4293299154219961E-2</v>
      </c>
      <c r="M684" s="137">
        <f t="shared" si="76"/>
        <v>-2.6527162998096175E-2</v>
      </c>
      <c r="N684" s="383">
        <f t="shared" si="70"/>
        <v>-159.45477678155612</v>
      </c>
    </row>
    <row r="685" spans="2:14" x14ac:dyDescent="0.2">
      <c r="B685" s="382">
        <v>10</v>
      </c>
      <c r="C685" s="382">
        <v>2054</v>
      </c>
      <c r="D685" s="379" t="s">
        <v>1254</v>
      </c>
      <c r="E685" s="380">
        <v>4491</v>
      </c>
      <c r="F685" s="380">
        <v>3970</v>
      </c>
      <c r="G685" s="380">
        <v>10296</v>
      </c>
      <c r="H685" s="137">
        <f t="shared" si="71"/>
        <v>3.7246851385390429</v>
      </c>
      <c r="I685" s="381">
        <f t="shared" si="72"/>
        <v>0.4361888111888112</v>
      </c>
      <c r="J685" s="137">
        <f t="shared" si="73"/>
        <v>0.16381472076524609</v>
      </c>
      <c r="K685" s="137">
        <f t="shared" si="74"/>
        <v>-9.1172088088850925E-2</v>
      </c>
      <c r="L685" s="137">
        <f t="shared" si="75"/>
        <v>1.2284290731098229E-2</v>
      </c>
      <c r="M685" s="137">
        <f t="shared" si="76"/>
        <v>8.4926923407493388E-2</v>
      </c>
      <c r="N685" s="383">
        <f t="shared" si="70"/>
        <v>874.40760340355189</v>
      </c>
    </row>
    <row r="686" spans="2:14" x14ac:dyDescent="0.2">
      <c r="B686" s="382">
        <v>10</v>
      </c>
      <c r="C686" s="382">
        <v>2055</v>
      </c>
      <c r="D686" s="379" t="s">
        <v>1255</v>
      </c>
      <c r="E686" s="380">
        <v>374</v>
      </c>
      <c r="F686" s="380">
        <v>898</v>
      </c>
      <c r="G686" s="380">
        <v>2468</v>
      </c>
      <c r="H686" s="137">
        <f t="shared" si="71"/>
        <v>3.1648106904231628</v>
      </c>
      <c r="I686" s="381">
        <f t="shared" si="72"/>
        <v>0.15153970826580226</v>
      </c>
      <c r="J686" s="137">
        <f t="shared" si="73"/>
        <v>-4.6738596830367532E-2</v>
      </c>
      <c r="K686" s="137">
        <f t="shared" si="74"/>
        <v>-0.1056452604768288</v>
      </c>
      <c r="L686" s="137">
        <f t="shared" si="75"/>
        <v>-0.22645101908100868</v>
      </c>
      <c r="M686" s="137">
        <f t="shared" si="76"/>
        <v>-0.37883487638820501</v>
      </c>
      <c r="N686" s="383">
        <f t="shared" si="70"/>
        <v>-934.96447492609002</v>
      </c>
    </row>
    <row r="687" spans="2:14" x14ac:dyDescent="0.2">
      <c r="B687" s="382">
        <v>10</v>
      </c>
      <c r="C687" s="382">
        <v>2061</v>
      </c>
      <c r="D687" s="379" t="s">
        <v>1256</v>
      </c>
      <c r="E687" s="380">
        <v>54</v>
      </c>
      <c r="F687" s="380">
        <v>192</v>
      </c>
      <c r="G687" s="380">
        <v>286</v>
      </c>
      <c r="H687" s="137">
        <f t="shared" si="71"/>
        <v>1.7708333333333333</v>
      </c>
      <c r="I687" s="381">
        <f t="shared" si="72"/>
        <v>0.1888111888111888</v>
      </c>
      <c r="J687" s="137">
        <f t="shared" si="73"/>
        <v>-0.10542885474983979</v>
      </c>
      <c r="K687" s="137">
        <f t="shared" si="74"/>
        <v>-0.1416806156568943</v>
      </c>
      <c r="L687" s="137">
        <f t="shared" si="75"/>
        <v>-0.19519141431223666</v>
      </c>
      <c r="M687" s="137">
        <f t="shared" si="76"/>
        <v>-0.44230088471897078</v>
      </c>
      <c r="N687" s="383">
        <f t="shared" si="70"/>
        <v>-126.49805302962564</v>
      </c>
    </row>
    <row r="688" spans="2:14" x14ac:dyDescent="0.2">
      <c r="B688" s="382">
        <v>10</v>
      </c>
      <c r="C688" s="382">
        <v>2063</v>
      </c>
      <c r="D688" s="379" t="s">
        <v>1257</v>
      </c>
      <c r="E688" s="380">
        <v>286</v>
      </c>
      <c r="F688" s="380">
        <v>490</v>
      </c>
      <c r="G688" s="380">
        <v>908</v>
      </c>
      <c r="H688" s="137">
        <f t="shared" si="71"/>
        <v>2.4367346938775509</v>
      </c>
      <c r="I688" s="381">
        <f t="shared" si="72"/>
        <v>0.31497797356828194</v>
      </c>
      <c r="J688" s="137">
        <f t="shared" si="73"/>
        <v>-8.8698634572978316E-2</v>
      </c>
      <c r="K688" s="137">
        <f t="shared" si="74"/>
        <v>-0.12446656844152523</v>
      </c>
      <c r="L688" s="137">
        <f t="shared" si="75"/>
        <v>-8.9375284425718307E-2</v>
      </c>
      <c r="M688" s="137">
        <f t="shared" si="76"/>
        <v>-0.30254048744022183</v>
      </c>
      <c r="N688" s="383">
        <f t="shared" si="70"/>
        <v>-274.70676259572144</v>
      </c>
    </row>
    <row r="689" spans="2:14" x14ac:dyDescent="0.2">
      <c r="B689" s="382">
        <v>10</v>
      </c>
      <c r="C689" s="382">
        <v>2066</v>
      </c>
      <c r="D689" s="379" t="s">
        <v>1258</v>
      </c>
      <c r="E689" s="380">
        <v>47</v>
      </c>
      <c r="F689" s="380">
        <v>203</v>
      </c>
      <c r="G689" s="380">
        <v>349</v>
      </c>
      <c r="H689" s="137">
        <f t="shared" si="71"/>
        <v>1.9507389162561577</v>
      </c>
      <c r="I689" s="381">
        <f t="shared" si="72"/>
        <v>0.1346704871060172</v>
      </c>
      <c r="J689" s="137">
        <f t="shared" si="73"/>
        <v>-0.10373431476408052</v>
      </c>
      <c r="K689" s="137">
        <f t="shared" si="74"/>
        <v>-0.13702992205234754</v>
      </c>
      <c r="L689" s="137">
        <f t="shared" si="75"/>
        <v>-0.24059924122017881</v>
      </c>
      <c r="M689" s="137">
        <f t="shared" si="76"/>
        <v>-0.48136347803660684</v>
      </c>
      <c r="N689" s="383">
        <f t="shared" si="70"/>
        <v>-167.9958538347758</v>
      </c>
    </row>
    <row r="690" spans="2:14" x14ac:dyDescent="0.2">
      <c r="B690" s="382">
        <v>10</v>
      </c>
      <c r="C690" s="382">
        <v>2067</v>
      </c>
      <c r="D690" s="379" t="s">
        <v>1259</v>
      </c>
      <c r="E690" s="380">
        <v>176</v>
      </c>
      <c r="F690" s="380">
        <v>746</v>
      </c>
      <c r="G690" s="380">
        <v>352</v>
      </c>
      <c r="H690" s="137">
        <f t="shared" si="71"/>
        <v>0.70777479892761397</v>
      </c>
      <c r="I690" s="381">
        <f t="shared" si="72"/>
        <v>0.5</v>
      </c>
      <c r="J690" s="137">
        <f t="shared" si="73"/>
        <v>-0.10365362238380627</v>
      </c>
      <c r="K690" s="137">
        <f t="shared" si="74"/>
        <v>-0.16916147226455394</v>
      </c>
      <c r="L690" s="137">
        <f t="shared" si="75"/>
        <v>6.5802758816481427E-2</v>
      </c>
      <c r="M690" s="137">
        <f t="shared" si="76"/>
        <v>-0.20701233583187875</v>
      </c>
      <c r="N690" s="383">
        <f t="shared" si="70"/>
        <v>-72.868342212821318</v>
      </c>
    </row>
    <row r="691" spans="2:14" x14ac:dyDescent="0.2">
      <c r="B691" s="382">
        <v>10</v>
      </c>
      <c r="C691" s="382">
        <v>2068</v>
      </c>
      <c r="D691" s="379" t="s">
        <v>1260</v>
      </c>
      <c r="E691" s="380">
        <v>186</v>
      </c>
      <c r="F691" s="380">
        <v>632</v>
      </c>
      <c r="G691" s="380">
        <v>865</v>
      </c>
      <c r="H691" s="137">
        <f t="shared" si="71"/>
        <v>1.6629746835443038</v>
      </c>
      <c r="I691" s="381">
        <f t="shared" si="72"/>
        <v>0.21502890173410405</v>
      </c>
      <c r="J691" s="137">
        <f t="shared" si="73"/>
        <v>-8.9855225356909263E-2</v>
      </c>
      <c r="K691" s="137">
        <f t="shared" si="74"/>
        <v>-0.14446884226231363</v>
      </c>
      <c r="L691" s="137">
        <f t="shared" si="75"/>
        <v>-0.17320260861095893</v>
      </c>
      <c r="M691" s="137">
        <f t="shared" si="76"/>
        <v>-0.40752667623018179</v>
      </c>
      <c r="N691" s="383">
        <f t="shared" si="70"/>
        <v>-352.51057493910724</v>
      </c>
    </row>
    <row r="692" spans="2:14" x14ac:dyDescent="0.2">
      <c r="B692" s="382">
        <v>10</v>
      </c>
      <c r="C692" s="382">
        <v>2072</v>
      </c>
      <c r="D692" s="379" t="s">
        <v>1261</v>
      </c>
      <c r="E692" s="380">
        <v>74</v>
      </c>
      <c r="F692" s="380">
        <v>469</v>
      </c>
      <c r="G692" s="380">
        <v>405</v>
      </c>
      <c r="H692" s="137">
        <f t="shared" si="71"/>
        <v>1.0213219616204692</v>
      </c>
      <c r="I692" s="381">
        <f t="shared" si="72"/>
        <v>0.18271604938271604</v>
      </c>
      <c r="J692" s="137">
        <f t="shared" si="73"/>
        <v>-0.10222805699896115</v>
      </c>
      <c r="K692" s="137">
        <f t="shared" si="74"/>
        <v>-0.16105604406956017</v>
      </c>
      <c r="L692" s="137">
        <f t="shared" si="75"/>
        <v>-0.2003034100461491</v>
      </c>
      <c r="M692" s="137">
        <f t="shared" si="76"/>
        <v>-0.46358751111467039</v>
      </c>
      <c r="N692" s="383">
        <f t="shared" si="70"/>
        <v>-187.75294200144151</v>
      </c>
    </row>
    <row r="693" spans="2:14" x14ac:dyDescent="0.2">
      <c r="B693" s="382">
        <v>10</v>
      </c>
      <c r="C693" s="382">
        <v>2079</v>
      </c>
      <c r="D693" s="379" t="s">
        <v>1262</v>
      </c>
      <c r="E693" s="380">
        <v>57</v>
      </c>
      <c r="F693" s="380">
        <v>336</v>
      </c>
      <c r="G693" s="380">
        <v>212</v>
      </c>
      <c r="H693" s="137">
        <f t="shared" si="71"/>
        <v>0.80059523809523814</v>
      </c>
      <c r="I693" s="381">
        <f t="shared" si="72"/>
        <v>0.26886792452830188</v>
      </c>
      <c r="J693" s="137">
        <f t="shared" si="73"/>
        <v>-0.10741926679660467</v>
      </c>
      <c r="K693" s="137">
        <f t="shared" si="74"/>
        <v>-0.16676199462859159</v>
      </c>
      <c r="L693" s="137">
        <f t="shared" si="75"/>
        <v>-0.12804779991925394</v>
      </c>
      <c r="M693" s="137">
        <f t="shared" si="76"/>
        <v>-0.40222906134445024</v>
      </c>
      <c r="N693" s="383">
        <f t="shared" si="70"/>
        <v>-85.272561005023448</v>
      </c>
    </row>
    <row r="694" spans="2:14" x14ac:dyDescent="0.2">
      <c r="B694" s="382">
        <v>10</v>
      </c>
      <c r="C694" s="382">
        <v>2086</v>
      </c>
      <c r="D694" s="379" t="s">
        <v>1263</v>
      </c>
      <c r="E694" s="380">
        <v>106</v>
      </c>
      <c r="F694" s="380">
        <v>429</v>
      </c>
      <c r="G694" s="380">
        <v>606</v>
      </c>
      <c r="H694" s="137">
        <f t="shared" si="71"/>
        <v>1.6596736596736597</v>
      </c>
      <c r="I694" s="381">
        <f t="shared" si="72"/>
        <v>0.17491749174917492</v>
      </c>
      <c r="J694" s="137">
        <f t="shared" si="73"/>
        <v>-9.6821667520586296E-2</v>
      </c>
      <c r="K694" s="137">
        <f t="shared" si="74"/>
        <v>-0.14455417619333591</v>
      </c>
      <c r="L694" s="137">
        <f t="shared" si="75"/>
        <v>-0.20684406327011018</v>
      </c>
      <c r="M694" s="137">
        <f t="shared" si="76"/>
        <v>-0.44821990698403236</v>
      </c>
      <c r="N694" s="383">
        <f t="shared" si="70"/>
        <v>-271.62126363232363</v>
      </c>
    </row>
    <row r="695" spans="2:14" x14ac:dyDescent="0.2">
      <c r="B695" s="382">
        <v>10</v>
      </c>
      <c r="C695" s="382">
        <v>2087</v>
      </c>
      <c r="D695" s="379" t="s">
        <v>1264</v>
      </c>
      <c r="E695" s="380">
        <v>241</v>
      </c>
      <c r="F695" s="380">
        <v>894</v>
      </c>
      <c r="G695" s="380">
        <v>1147</v>
      </c>
      <c r="H695" s="137">
        <f t="shared" si="71"/>
        <v>1.5525727069351229</v>
      </c>
      <c r="I695" s="381">
        <f t="shared" si="72"/>
        <v>0.21011333914559721</v>
      </c>
      <c r="J695" s="137">
        <f t="shared" si="73"/>
        <v>-8.227014161112961E-2</v>
      </c>
      <c r="K695" s="137">
        <f t="shared" si="74"/>
        <v>-0.14732281576443612</v>
      </c>
      <c r="L695" s="137">
        <f t="shared" si="75"/>
        <v>-0.17732529280499762</v>
      </c>
      <c r="M695" s="137">
        <f t="shared" si="76"/>
        <v>-0.40691825018056338</v>
      </c>
      <c r="N695" s="383">
        <f t="shared" si="70"/>
        <v>-466.73523295710618</v>
      </c>
    </row>
    <row r="696" spans="2:14" x14ac:dyDescent="0.2">
      <c r="B696" s="382">
        <v>10</v>
      </c>
      <c r="C696" s="382">
        <v>2089</v>
      </c>
      <c r="D696" s="379" t="s">
        <v>1265</v>
      </c>
      <c r="E696" s="380">
        <v>36</v>
      </c>
      <c r="F696" s="380">
        <v>218</v>
      </c>
      <c r="G696" s="380">
        <v>532</v>
      </c>
      <c r="H696" s="137">
        <f t="shared" si="71"/>
        <v>2.6055045871559632</v>
      </c>
      <c r="I696" s="381">
        <f t="shared" si="72"/>
        <v>6.7669172932330823E-2</v>
      </c>
      <c r="J696" s="137">
        <f t="shared" si="73"/>
        <v>-9.8812079567351177E-2</v>
      </c>
      <c r="K696" s="137">
        <f t="shared" si="74"/>
        <v>-0.12010374072624161</v>
      </c>
      <c r="L696" s="137">
        <f t="shared" si="75"/>
        <v>-0.29679326864839722</v>
      </c>
      <c r="M696" s="137">
        <f t="shared" si="76"/>
        <v>-0.51570908894198997</v>
      </c>
      <c r="N696" s="383">
        <f t="shared" si="70"/>
        <v>-274.35723531713865</v>
      </c>
    </row>
    <row r="697" spans="2:14" x14ac:dyDescent="0.2">
      <c r="B697" s="382">
        <v>10</v>
      </c>
      <c r="C697" s="382">
        <v>2096</v>
      </c>
      <c r="D697" s="379" t="s">
        <v>1266</v>
      </c>
      <c r="E697" s="380">
        <v>4157</v>
      </c>
      <c r="F697" s="380">
        <v>1085</v>
      </c>
      <c r="G697" s="380">
        <v>5891</v>
      </c>
      <c r="H697" s="137">
        <f t="shared" si="71"/>
        <v>9.2608294930875577</v>
      </c>
      <c r="I697" s="381">
        <f t="shared" si="72"/>
        <v>0.70565269054489899</v>
      </c>
      <c r="J697" s="137">
        <f t="shared" si="73"/>
        <v>4.5331409062553445E-2</v>
      </c>
      <c r="K697" s="137">
        <f t="shared" si="74"/>
        <v>5.1941375791763882E-2</v>
      </c>
      <c r="L697" s="137">
        <f t="shared" si="75"/>
        <v>0.23828374781931452</v>
      </c>
      <c r="M697" s="137">
        <f t="shared" si="76"/>
        <v>0.33555653267363184</v>
      </c>
      <c r="N697" s="383">
        <f t="shared" si="70"/>
        <v>1976.7635339803651</v>
      </c>
    </row>
    <row r="698" spans="2:14" x14ac:dyDescent="0.2">
      <c r="B698" s="382">
        <v>10</v>
      </c>
      <c r="C698" s="382">
        <v>2097</v>
      </c>
      <c r="D698" s="379" t="s">
        <v>1267</v>
      </c>
      <c r="E698" s="380">
        <v>238</v>
      </c>
      <c r="F698" s="380">
        <v>1113</v>
      </c>
      <c r="G698" s="380">
        <v>1592</v>
      </c>
      <c r="H698" s="137">
        <f t="shared" si="71"/>
        <v>1.6442048517520216</v>
      </c>
      <c r="I698" s="381">
        <f t="shared" si="72"/>
        <v>0.14949748743718594</v>
      </c>
      <c r="J698" s="137">
        <f t="shared" si="73"/>
        <v>-7.0300771870448961E-2</v>
      </c>
      <c r="K698" s="137">
        <f t="shared" si="74"/>
        <v>-0.14495405642441236</v>
      </c>
      <c r="L698" s="137">
        <f t="shared" si="75"/>
        <v>-0.22816383045901018</v>
      </c>
      <c r="M698" s="137">
        <f t="shared" si="76"/>
        <v>-0.44341865875387149</v>
      </c>
      <c r="N698" s="383">
        <f t="shared" si="70"/>
        <v>-705.92250473616343</v>
      </c>
    </row>
    <row r="699" spans="2:14" x14ac:dyDescent="0.2">
      <c r="B699" s="382">
        <v>10</v>
      </c>
      <c r="C699" s="382">
        <v>2099</v>
      </c>
      <c r="D699" s="379" t="s">
        <v>1268</v>
      </c>
      <c r="E699" s="380">
        <v>607</v>
      </c>
      <c r="F699" s="380">
        <v>2017</v>
      </c>
      <c r="G699" s="380">
        <v>2566</v>
      </c>
      <c r="H699" s="137">
        <f t="shared" si="71"/>
        <v>1.5731284085275161</v>
      </c>
      <c r="I699" s="381">
        <f t="shared" si="72"/>
        <v>0.23655494933749024</v>
      </c>
      <c r="J699" s="137">
        <f t="shared" si="73"/>
        <v>-4.4102645741408646E-2</v>
      </c>
      <c r="K699" s="137">
        <f t="shared" si="74"/>
        <v>-0.14679143553498697</v>
      </c>
      <c r="L699" s="137">
        <f t="shared" si="75"/>
        <v>-0.15514870437991499</v>
      </c>
      <c r="M699" s="137">
        <f t="shared" si="76"/>
        <v>-0.34604278565631064</v>
      </c>
      <c r="N699" s="383">
        <f t="shared" si="70"/>
        <v>-887.94578799409305</v>
      </c>
    </row>
    <row r="700" spans="2:14" x14ac:dyDescent="0.2">
      <c r="B700" s="382">
        <v>10</v>
      </c>
      <c r="C700" s="382">
        <v>2102</v>
      </c>
      <c r="D700" s="379" t="s">
        <v>1269</v>
      </c>
      <c r="E700" s="380">
        <v>1084</v>
      </c>
      <c r="F700" s="380">
        <v>1485</v>
      </c>
      <c r="G700" s="380">
        <v>3493</v>
      </c>
      <c r="H700" s="137">
        <f t="shared" si="71"/>
        <v>3.0821548821548821</v>
      </c>
      <c r="I700" s="381">
        <f t="shared" si="72"/>
        <v>0.31033495562553681</v>
      </c>
      <c r="J700" s="137">
        <f t="shared" si="73"/>
        <v>-1.9168700236664928E-2</v>
      </c>
      <c r="K700" s="137">
        <f t="shared" si="74"/>
        <v>-0.10778197481691042</v>
      </c>
      <c r="L700" s="137">
        <f t="shared" si="75"/>
        <v>-9.3269385322724274E-2</v>
      </c>
      <c r="M700" s="137">
        <f t="shared" si="76"/>
        <v>-0.22022006037629963</v>
      </c>
      <c r="N700" s="383">
        <f t="shared" si="70"/>
        <v>-769.22867089441456</v>
      </c>
    </row>
    <row r="701" spans="2:14" x14ac:dyDescent="0.2">
      <c r="B701" s="382">
        <v>10</v>
      </c>
      <c r="C701" s="382">
        <v>2113</v>
      </c>
      <c r="D701" s="379" t="s">
        <v>1270</v>
      </c>
      <c r="E701" s="380">
        <v>814</v>
      </c>
      <c r="F701" s="380">
        <v>2392</v>
      </c>
      <c r="G701" s="380">
        <v>2352</v>
      </c>
      <c r="H701" s="137">
        <f t="shared" si="71"/>
        <v>1.3235785953177257</v>
      </c>
      <c r="I701" s="381">
        <f t="shared" si="72"/>
        <v>0.34608843537414968</v>
      </c>
      <c r="J701" s="137">
        <f t="shared" si="73"/>
        <v>-4.9858702200971924E-2</v>
      </c>
      <c r="K701" s="137">
        <f t="shared" si="74"/>
        <v>-0.15324248447663366</v>
      </c>
      <c r="L701" s="137">
        <f t="shared" si="75"/>
        <v>-6.3282928393841295E-2</v>
      </c>
      <c r="M701" s="137">
        <f t="shared" si="76"/>
        <v>-0.26638411507144688</v>
      </c>
      <c r="N701" s="383">
        <f t="shared" si="70"/>
        <v>-626.53543864804305</v>
      </c>
    </row>
    <row r="702" spans="2:14" x14ac:dyDescent="0.2">
      <c r="B702" s="382">
        <v>10</v>
      </c>
      <c r="C702" s="382">
        <v>2114</v>
      </c>
      <c r="D702" s="379" t="s">
        <v>1271</v>
      </c>
      <c r="E702" s="380">
        <v>407</v>
      </c>
      <c r="F702" s="380">
        <v>1544</v>
      </c>
      <c r="G702" s="380">
        <v>1526</v>
      </c>
      <c r="H702" s="137">
        <f t="shared" si="71"/>
        <v>1.2519430051813472</v>
      </c>
      <c r="I702" s="381">
        <f t="shared" si="72"/>
        <v>0.2667103538663172</v>
      </c>
      <c r="J702" s="137">
        <f t="shared" si="73"/>
        <v>-7.2076004236482499E-2</v>
      </c>
      <c r="K702" s="137">
        <f t="shared" si="74"/>
        <v>-0.15509431795224127</v>
      </c>
      <c r="L702" s="137">
        <f t="shared" si="75"/>
        <v>-0.12985735524593892</v>
      </c>
      <c r="M702" s="137">
        <f t="shared" si="76"/>
        <v>-0.35702767743466268</v>
      </c>
      <c r="N702" s="383">
        <f t="shared" si="70"/>
        <v>-544.82423576529527</v>
      </c>
    </row>
    <row r="703" spans="2:14" x14ac:dyDescent="0.2">
      <c r="B703" s="382">
        <v>10</v>
      </c>
      <c r="C703" s="382">
        <v>2115</v>
      </c>
      <c r="D703" s="379" t="s">
        <v>1272</v>
      </c>
      <c r="E703" s="380">
        <v>144</v>
      </c>
      <c r="F703" s="380">
        <v>1022</v>
      </c>
      <c r="G703" s="380">
        <v>1082</v>
      </c>
      <c r="H703" s="137">
        <f t="shared" si="71"/>
        <v>1.1996086105675148</v>
      </c>
      <c r="I703" s="381">
        <f t="shared" si="72"/>
        <v>0.13308687615526801</v>
      </c>
      <c r="J703" s="137">
        <f t="shared" si="73"/>
        <v>-8.4018476517071727E-2</v>
      </c>
      <c r="K703" s="137">
        <f t="shared" si="74"/>
        <v>-0.15644720111669977</v>
      </c>
      <c r="L703" s="137">
        <f t="shared" si="75"/>
        <v>-0.24192741632091405</v>
      </c>
      <c r="M703" s="137">
        <f t="shared" si="76"/>
        <v>-0.48239309395468555</v>
      </c>
      <c r="N703" s="383">
        <f t="shared" si="70"/>
        <v>-521.94932765896976</v>
      </c>
    </row>
    <row r="704" spans="2:14" x14ac:dyDescent="0.2">
      <c r="B704" s="382">
        <v>10</v>
      </c>
      <c r="C704" s="382">
        <v>2117</v>
      </c>
      <c r="D704" s="379" t="s">
        <v>1273</v>
      </c>
      <c r="E704" s="380">
        <v>741</v>
      </c>
      <c r="F704" s="380">
        <v>1534</v>
      </c>
      <c r="G704" s="380">
        <v>2347</v>
      </c>
      <c r="H704" s="137">
        <f t="shared" si="71"/>
        <v>2.0130378096479791</v>
      </c>
      <c r="I704" s="381">
        <f t="shared" si="72"/>
        <v>0.31572219855134215</v>
      </c>
      <c r="J704" s="137">
        <f t="shared" si="73"/>
        <v>-4.9993189501429003E-2</v>
      </c>
      <c r="K704" s="137">
        <f t="shared" si="74"/>
        <v>-0.13541944915672885</v>
      </c>
      <c r="L704" s="137">
        <f t="shared" si="75"/>
        <v>-8.8751102652172217E-2</v>
      </c>
      <c r="M704" s="137">
        <f t="shared" si="76"/>
        <v>-0.27416374131033006</v>
      </c>
      <c r="N704" s="383">
        <f t="shared" si="70"/>
        <v>-643.46230085534467</v>
      </c>
    </row>
    <row r="705" spans="2:14" x14ac:dyDescent="0.2">
      <c r="B705" s="382">
        <v>10</v>
      </c>
      <c r="C705" s="382">
        <v>2121</v>
      </c>
      <c r="D705" s="379" t="s">
        <v>1274</v>
      </c>
      <c r="E705" s="380">
        <v>372</v>
      </c>
      <c r="F705" s="380">
        <v>5458</v>
      </c>
      <c r="G705" s="380">
        <v>1691</v>
      </c>
      <c r="H705" s="137">
        <f t="shared" si="71"/>
        <v>0.37797728105533163</v>
      </c>
      <c r="I705" s="381">
        <f t="shared" si="72"/>
        <v>0.21998817267888823</v>
      </c>
      <c r="J705" s="137">
        <f t="shared" si="73"/>
        <v>-6.7637923321398674E-2</v>
      </c>
      <c r="K705" s="137">
        <f t="shared" si="74"/>
        <v>-0.17768698427060431</v>
      </c>
      <c r="L705" s="137">
        <f t="shared" si="75"/>
        <v>-0.16904326620205112</v>
      </c>
      <c r="M705" s="137">
        <f t="shared" si="76"/>
        <v>-0.41436817379405411</v>
      </c>
      <c r="N705" s="383">
        <f t="shared" si="70"/>
        <v>-700.69658188574545</v>
      </c>
    </row>
    <row r="706" spans="2:14" x14ac:dyDescent="0.2">
      <c r="B706" s="382">
        <v>10</v>
      </c>
      <c r="C706" s="382">
        <v>2122</v>
      </c>
      <c r="D706" s="379" t="s">
        <v>1275</v>
      </c>
      <c r="E706" s="380">
        <v>434</v>
      </c>
      <c r="F706" s="380">
        <v>1004</v>
      </c>
      <c r="G706" s="380">
        <v>2013</v>
      </c>
      <c r="H706" s="137">
        <f t="shared" si="71"/>
        <v>2.4372509960159361</v>
      </c>
      <c r="I706" s="381">
        <f t="shared" si="72"/>
        <v>0.21559860904123199</v>
      </c>
      <c r="J706" s="137">
        <f t="shared" si="73"/>
        <v>-5.8976941171962345E-2</v>
      </c>
      <c r="K706" s="137">
        <f t="shared" si="74"/>
        <v>-0.12445322164586724</v>
      </c>
      <c r="L706" s="137">
        <f t="shared" si="75"/>
        <v>-0.17272479487793549</v>
      </c>
      <c r="M706" s="137">
        <f t="shared" si="76"/>
        <v>-0.35615495769576511</v>
      </c>
      <c r="N706" s="383">
        <f t="shared" si="70"/>
        <v>-716.93992984157512</v>
      </c>
    </row>
    <row r="707" spans="2:14" x14ac:dyDescent="0.2">
      <c r="B707" s="382">
        <v>10</v>
      </c>
      <c r="C707" s="382">
        <v>2123</v>
      </c>
      <c r="D707" s="379" t="s">
        <v>1276</v>
      </c>
      <c r="E707" s="380">
        <v>161</v>
      </c>
      <c r="F707" s="380">
        <v>416</v>
      </c>
      <c r="G707" s="380">
        <v>741</v>
      </c>
      <c r="H707" s="137">
        <f t="shared" si="71"/>
        <v>2.1682692307692308</v>
      </c>
      <c r="I707" s="381">
        <f t="shared" si="72"/>
        <v>0.21727395411605938</v>
      </c>
      <c r="J707" s="137">
        <f t="shared" si="73"/>
        <v>-9.3190510408244984E-2</v>
      </c>
      <c r="K707" s="137">
        <f t="shared" si="74"/>
        <v>-0.13140660105215943</v>
      </c>
      <c r="L707" s="137">
        <f t="shared" si="75"/>
        <v>-0.17131968233279149</v>
      </c>
      <c r="M707" s="137">
        <f t="shared" si="76"/>
        <v>-0.39591679379319589</v>
      </c>
      <c r="N707" s="383">
        <f t="shared" si="70"/>
        <v>-293.37434420075817</v>
      </c>
    </row>
    <row r="708" spans="2:14" x14ac:dyDescent="0.2">
      <c r="B708" s="382">
        <v>10</v>
      </c>
      <c r="C708" s="382">
        <v>2124</v>
      </c>
      <c r="D708" s="379" t="s">
        <v>1277</v>
      </c>
      <c r="E708" s="380">
        <v>994</v>
      </c>
      <c r="F708" s="380">
        <v>956</v>
      </c>
      <c r="G708" s="380">
        <v>2810</v>
      </c>
      <c r="H708" s="137">
        <f t="shared" si="71"/>
        <v>3.9790794979079496</v>
      </c>
      <c r="I708" s="381">
        <f t="shared" si="72"/>
        <v>0.35373665480427047</v>
      </c>
      <c r="J708" s="137">
        <f t="shared" si="73"/>
        <v>-3.7539665479102854E-2</v>
      </c>
      <c r="K708" s="137">
        <f t="shared" si="74"/>
        <v>-8.4595804012901607E-2</v>
      </c>
      <c r="L708" s="137">
        <f t="shared" si="75"/>
        <v>-5.6868363877701847E-2</v>
      </c>
      <c r="M708" s="137">
        <f t="shared" si="76"/>
        <v>-0.17900383336970632</v>
      </c>
      <c r="N708" s="383">
        <f t="shared" si="70"/>
        <v>-503.00077176887476</v>
      </c>
    </row>
    <row r="709" spans="2:14" x14ac:dyDescent="0.2">
      <c r="B709" s="382">
        <v>10</v>
      </c>
      <c r="C709" s="382">
        <v>2125</v>
      </c>
      <c r="D709" s="379" t="s">
        <v>1278</v>
      </c>
      <c r="E709" s="380">
        <v>16735</v>
      </c>
      <c r="F709" s="380">
        <v>2365</v>
      </c>
      <c r="G709" s="380">
        <v>26749</v>
      </c>
      <c r="H709" s="137">
        <f t="shared" si="71"/>
        <v>18.38646934460888</v>
      </c>
      <c r="I709" s="381">
        <f t="shared" si="72"/>
        <v>0.62563086470522267</v>
      </c>
      <c r="J709" s="137">
        <f t="shared" si="73"/>
        <v>0.60635863164933279</v>
      </c>
      <c r="K709" s="137">
        <f t="shared" si="74"/>
        <v>0.28784597755764452</v>
      </c>
      <c r="L709" s="137">
        <f t="shared" si="75"/>
        <v>0.17116941235368408</v>
      </c>
      <c r="M709" s="137">
        <f t="shared" si="76"/>
        <v>1.0653740215606613</v>
      </c>
      <c r="N709" s="383">
        <f t="shared" si="70"/>
        <v>28497.689702726129</v>
      </c>
    </row>
    <row r="710" spans="2:14" x14ac:dyDescent="0.2">
      <c r="B710" s="382">
        <v>10</v>
      </c>
      <c r="C710" s="382">
        <v>2128</v>
      </c>
      <c r="D710" s="379" t="s">
        <v>1279</v>
      </c>
      <c r="E710" s="380">
        <v>36</v>
      </c>
      <c r="F710" s="380">
        <v>194</v>
      </c>
      <c r="G710" s="380">
        <v>359</v>
      </c>
      <c r="H710" s="137">
        <f t="shared" si="71"/>
        <v>2.036082474226804</v>
      </c>
      <c r="I710" s="381">
        <f t="shared" si="72"/>
        <v>0.10027855153203342</v>
      </c>
      <c r="J710" s="137">
        <f t="shared" si="73"/>
        <v>-0.10346534016316634</v>
      </c>
      <c r="K710" s="137">
        <f t="shared" si="74"/>
        <v>-0.1348237273762567</v>
      </c>
      <c r="L710" s="137">
        <f t="shared" si="75"/>
        <v>-0.26944377053708241</v>
      </c>
      <c r="M710" s="137">
        <f t="shared" si="76"/>
        <v>-0.50773283807650538</v>
      </c>
      <c r="N710" s="383">
        <f t="shared" si="70"/>
        <v>-182.27608886946544</v>
      </c>
    </row>
    <row r="711" spans="2:14" x14ac:dyDescent="0.2">
      <c r="B711" s="382">
        <v>10</v>
      </c>
      <c r="C711" s="382">
        <v>2129</v>
      </c>
      <c r="D711" s="379" t="s">
        <v>1280</v>
      </c>
      <c r="E711" s="380">
        <v>183</v>
      </c>
      <c r="F711" s="380">
        <v>960</v>
      </c>
      <c r="G711" s="380">
        <v>1042</v>
      </c>
      <c r="H711" s="137">
        <f t="shared" si="71"/>
        <v>1.2760416666666667</v>
      </c>
      <c r="I711" s="381">
        <f t="shared" si="72"/>
        <v>0.17562380038387715</v>
      </c>
      <c r="J711" s="137">
        <f t="shared" si="73"/>
        <v>-8.5094374920728424E-2</v>
      </c>
      <c r="K711" s="137">
        <f t="shared" si="74"/>
        <v>-0.1544713495650068</v>
      </c>
      <c r="L711" s="137">
        <f t="shared" si="75"/>
        <v>-0.20625168195221014</v>
      </c>
      <c r="M711" s="137">
        <f t="shared" si="76"/>
        <v>-0.44581740643794532</v>
      </c>
      <c r="N711" s="383">
        <f t="shared" si="70"/>
        <v>-464.541737508339</v>
      </c>
    </row>
    <row r="712" spans="2:14" x14ac:dyDescent="0.2">
      <c r="B712" s="382">
        <v>10</v>
      </c>
      <c r="C712" s="382">
        <v>2130</v>
      </c>
      <c r="D712" s="379" t="s">
        <v>1281</v>
      </c>
      <c r="E712" s="380">
        <v>36</v>
      </c>
      <c r="F712" s="380">
        <v>162</v>
      </c>
      <c r="G712" s="380">
        <v>474</v>
      </c>
      <c r="H712" s="137">
        <f t="shared" si="71"/>
        <v>3.1481481481481484</v>
      </c>
      <c r="I712" s="381">
        <f t="shared" si="72"/>
        <v>7.5949367088607597E-2</v>
      </c>
      <c r="J712" s="137">
        <f t="shared" si="73"/>
        <v>-0.10037213225265337</v>
      </c>
      <c r="K712" s="137">
        <f t="shared" si="74"/>
        <v>-0.10607599963197299</v>
      </c>
      <c r="L712" s="137">
        <f t="shared" si="75"/>
        <v>-0.28984866669144743</v>
      </c>
      <c r="M712" s="137">
        <f t="shared" si="76"/>
        <v>-0.49629679857607378</v>
      </c>
      <c r="N712" s="383">
        <f t="shared" si="70"/>
        <v>-235.24468252505898</v>
      </c>
    </row>
    <row r="713" spans="2:14" x14ac:dyDescent="0.2">
      <c r="B713" s="382">
        <v>10</v>
      </c>
      <c r="C713" s="382">
        <v>2131</v>
      </c>
      <c r="D713" s="379" t="s">
        <v>1282</v>
      </c>
      <c r="E713" s="380">
        <v>146</v>
      </c>
      <c r="F713" s="380">
        <v>453</v>
      </c>
      <c r="G713" s="380">
        <v>841</v>
      </c>
      <c r="H713" s="137">
        <f t="shared" si="71"/>
        <v>2.1788079470198674</v>
      </c>
      <c r="I713" s="381">
        <f t="shared" si="72"/>
        <v>0.17360285374554102</v>
      </c>
      <c r="J713" s="137">
        <f t="shared" si="73"/>
        <v>-9.0500764399103262E-2</v>
      </c>
      <c r="K713" s="137">
        <f t="shared" si="74"/>
        <v>-0.13113416737072112</v>
      </c>
      <c r="L713" s="137">
        <f t="shared" si="75"/>
        <v>-0.2079466506588124</v>
      </c>
      <c r="M713" s="137">
        <f t="shared" si="76"/>
        <v>-0.42958158242863675</v>
      </c>
      <c r="N713" s="383">
        <f t="shared" si="70"/>
        <v>-361.27811082248348</v>
      </c>
    </row>
    <row r="714" spans="2:14" x14ac:dyDescent="0.2">
      <c r="B714" s="382">
        <v>10</v>
      </c>
      <c r="C714" s="382">
        <v>2134</v>
      </c>
      <c r="D714" s="379" t="s">
        <v>1283</v>
      </c>
      <c r="E714" s="380">
        <v>210</v>
      </c>
      <c r="F714" s="380">
        <v>1950</v>
      </c>
      <c r="G714" s="380">
        <v>858</v>
      </c>
      <c r="H714" s="137">
        <f t="shared" si="71"/>
        <v>0.5476923076923077</v>
      </c>
      <c r="I714" s="381">
        <f t="shared" si="72"/>
        <v>0.24475524475524477</v>
      </c>
      <c r="J714" s="137">
        <f t="shared" si="73"/>
        <v>-9.0043507577549184E-2</v>
      </c>
      <c r="K714" s="137">
        <f t="shared" si="74"/>
        <v>-0.17329972415253084</v>
      </c>
      <c r="L714" s="137">
        <f t="shared" si="75"/>
        <v>-0.14827111352505137</v>
      </c>
      <c r="M714" s="137">
        <f t="shared" si="76"/>
        <v>-0.41161434525513141</v>
      </c>
      <c r="N714" s="383">
        <f t="shared" si="70"/>
        <v>-353.16510822890274</v>
      </c>
    </row>
    <row r="715" spans="2:14" x14ac:dyDescent="0.2">
      <c r="B715" s="382">
        <v>10</v>
      </c>
      <c r="C715" s="382">
        <v>2135</v>
      </c>
      <c r="D715" s="379" t="s">
        <v>1284</v>
      </c>
      <c r="E715" s="380">
        <v>1263</v>
      </c>
      <c r="F715" s="380">
        <v>2739</v>
      </c>
      <c r="G715" s="380">
        <v>2301</v>
      </c>
      <c r="H715" s="137">
        <f t="shared" si="71"/>
        <v>1.3012048192771084</v>
      </c>
      <c r="I715" s="381">
        <f t="shared" si="72"/>
        <v>0.54889178617992174</v>
      </c>
      <c r="J715" s="137">
        <f t="shared" si="73"/>
        <v>-5.12304726656342E-2</v>
      </c>
      <c r="K715" s="137">
        <f t="shared" si="74"/>
        <v>-0.15382086328762529</v>
      </c>
      <c r="L715" s="137">
        <f t="shared" si="75"/>
        <v>0.10680831829680749</v>
      </c>
      <c r="M715" s="137">
        <f t="shared" si="76"/>
        <v>-9.8243017656451978E-2</v>
      </c>
      <c r="N715" s="383">
        <f t="shared" si="70"/>
        <v>-226.05718362749599</v>
      </c>
    </row>
    <row r="716" spans="2:14" x14ac:dyDescent="0.2">
      <c r="B716" s="382">
        <v>10</v>
      </c>
      <c r="C716" s="382">
        <v>2137</v>
      </c>
      <c r="D716" s="379" t="s">
        <v>1285</v>
      </c>
      <c r="E716" s="380">
        <v>129</v>
      </c>
      <c r="F716" s="380">
        <v>1040</v>
      </c>
      <c r="G716" s="380">
        <v>730</v>
      </c>
      <c r="H716" s="137">
        <f t="shared" si="71"/>
        <v>0.82596153846153841</v>
      </c>
      <c r="I716" s="381">
        <f t="shared" si="72"/>
        <v>0.17671232876712328</v>
      </c>
      <c r="J716" s="137">
        <f t="shared" si="73"/>
        <v>-9.3486382469250576E-2</v>
      </c>
      <c r="K716" s="137">
        <f t="shared" si="74"/>
        <v>-0.16610625683008662</v>
      </c>
      <c r="L716" s="137">
        <f t="shared" si="75"/>
        <v>-0.20533873278727346</v>
      </c>
      <c r="M716" s="137">
        <f t="shared" si="76"/>
        <v>-0.46493137208661062</v>
      </c>
      <c r="N716" s="383">
        <f t="shared" si="70"/>
        <v>-339.39990162322573</v>
      </c>
    </row>
    <row r="717" spans="2:14" x14ac:dyDescent="0.2">
      <c r="B717" s="382">
        <v>10</v>
      </c>
      <c r="C717" s="382">
        <v>2138</v>
      </c>
      <c r="D717" s="379" t="s">
        <v>1286</v>
      </c>
      <c r="E717" s="380">
        <v>284</v>
      </c>
      <c r="F717" s="380">
        <v>4689</v>
      </c>
      <c r="G717" s="380">
        <v>647</v>
      </c>
      <c r="H717" s="137">
        <f t="shared" si="71"/>
        <v>0.19854979739816592</v>
      </c>
      <c r="I717" s="381">
        <f t="shared" si="72"/>
        <v>0.43894899536321486</v>
      </c>
      <c r="J717" s="137">
        <f t="shared" si="73"/>
        <v>-9.5718871656838192E-2</v>
      </c>
      <c r="K717" s="137">
        <f t="shared" si="74"/>
        <v>-0.18232531865226867</v>
      </c>
      <c r="L717" s="137">
        <f t="shared" si="75"/>
        <v>1.4599258237575715E-2</v>
      </c>
      <c r="M717" s="137">
        <f t="shared" si="76"/>
        <v>-0.26344493207153113</v>
      </c>
      <c r="N717" s="383">
        <f t="shared" ref="N717:N780" si="77">M717*G717</f>
        <v>-170.44887105028064</v>
      </c>
    </row>
    <row r="718" spans="2:14" x14ac:dyDescent="0.2">
      <c r="B718" s="382">
        <v>10</v>
      </c>
      <c r="C718" s="382">
        <v>2140</v>
      </c>
      <c r="D718" s="379" t="s">
        <v>1287</v>
      </c>
      <c r="E718" s="380">
        <v>976</v>
      </c>
      <c r="F718" s="380">
        <v>778</v>
      </c>
      <c r="G718" s="380">
        <v>2115</v>
      </c>
      <c r="H718" s="137">
        <f t="shared" ref="H718:H781" si="78">(G718+E718)/F718</f>
        <v>3.973007712082262</v>
      </c>
      <c r="I718" s="381">
        <f t="shared" ref="I718:I781" si="79">E718/G718</f>
        <v>0.46146572104018913</v>
      </c>
      <c r="J718" s="137">
        <f t="shared" ref="J718:J781" si="80">$J$6*(G718-G$10)/G$11</f>
        <v>-5.6233400242637788E-2</v>
      </c>
      <c r="K718" s="137">
        <f t="shared" ref="K718:K781" si="81">$K$6*(H718-H$10)/H$11</f>
        <v>-8.4752764208627249E-2</v>
      </c>
      <c r="L718" s="137">
        <f t="shared" ref="L718:L781" si="82">$L$6*(I718-I$10)/I$11</f>
        <v>3.3484044541998513E-2</v>
      </c>
      <c r="M718" s="137">
        <f t="shared" ref="M718:M781" si="83">SUM(J718:L718)</f>
        <v>-0.10750211990926653</v>
      </c>
      <c r="N718" s="383">
        <f t="shared" si="77"/>
        <v>-227.36698360809871</v>
      </c>
    </row>
    <row r="719" spans="2:14" x14ac:dyDescent="0.2">
      <c r="B719" s="382">
        <v>10</v>
      </c>
      <c r="C719" s="382">
        <v>2143</v>
      </c>
      <c r="D719" s="379" t="s">
        <v>1288</v>
      </c>
      <c r="E719" s="380">
        <v>128</v>
      </c>
      <c r="F719" s="380">
        <v>254</v>
      </c>
      <c r="G719" s="380">
        <v>713</v>
      </c>
      <c r="H719" s="137">
        <f t="shared" si="78"/>
        <v>3.311023622047244</v>
      </c>
      <c r="I719" s="381">
        <f t="shared" si="79"/>
        <v>0.17952314165497896</v>
      </c>
      <c r="J719" s="137">
        <f t="shared" si="80"/>
        <v>-9.3943639290804654E-2</v>
      </c>
      <c r="K719" s="137">
        <f t="shared" si="81"/>
        <v>-0.10186554705738561</v>
      </c>
      <c r="L719" s="137">
        <f t="shared" si="82"/>
        <v>-0.20298130295975847</v>
      </c>
      <c r="M719" s="137">
        <f t="shared" si="83"/>
        <v>-0.39879048930794875</v>
      </c>
      <c r="N719" s="383">
        <f t="shared" si="77"/>
        <v>-284.33761887656743</v>
      </c>
    </row>
    <row r="720" spans="2:14" x14ac:dyDescent="0.2">
      <c r="B720" s="382">
        <v>10</v>
      </c>
      <c r="C720" s="382">
        <v>2145</v>
      </c>
      <c r="D720" s="379" t="s">
        <v>1289</v>
      </c>
      <c r="E720" s="380">
        <v>275</v>
      </c>
      <c r="F720" s="380">
        <v>448</v>
      </c>
      <c r="G720" s="380">
        <v>1390</v>
      </c>
      <c r="H720" s="137">
        <f t="shared" si="78"/>
        <v>3.7165178571428572</v>
      </c>
      <c r="I720" s="381">
        <f t="shared" si="79"/>
        <v>0.19784172661870503</v>
      </c>
      <c r="J720" s="137">
        <f t="shared" si="80"/>
        <v>-7.5734058808915233E-2</v>
      </c>
      <c r="K720" s="137">
        <f t="shared" si="81"/>
        <v>-9.1383218409203854E-2</v>
      </c>
      <c r="L720" s="137">
        <f t="shared" si="82"/>
        <v>-0.18761749885243473</v>
      </c>
      <c r="M720" s="137">
        <f t="shared" si="83"/>
        <v>-0.35473477607055381</v>
      </c>
      <c r="N720" s="383">
        <f t="shared" si="77"/>
        <v>-493.0813387380698</v>
      </c>
    </row>
    <row r="721" spans="2:14" x14ac:dyDescent="0.2">
      <c r="B721" s="382">
        <v>10</v>
      </c>
      <c r="C721" s="382">
        <v>2147</v>
      </c>
      <c r="D721" s="379" t="s">
        <v>1290</v>
      </c>
      <c r="E721" s="380">
        <v>129</v>
      </c>
      <c r="F721" s="380">
        <v>431</v>
      </c>
      <c r="G721" s="380">
        <v>613</v>
      </c>
      <c r="H721" s="137">
        <f t="shared" si="78"/>
        <v>1.7215777262180973</v>
      </c>
      <c r="I721" s="381">
        <f t="shared" si="79"/>
        <v>0.21044045676998369</v>
      </c>
      <c r="J721" s="137">
        <f t="shared" si="80"/>
        <v>-9.6633385299946375E-2</v>
      </c>
      <c r="K721" s="137">
        <f t="shared" si="81"/>
        <v>-0.14295390986643067</v>
      </c>
      <c r="L721" s="137">
        <f t="shared" si="82"/>
        <v>-0.1770509391302417</v>
      </c>
      <c r="M721" s="137">
        <f t="shared" si="83"/>
        <v>-0.41663823429661873</v>
      </c>
      <c r="N721" s="383">
        <f t="shared" si="77"/>
        <v>-255.39923762382728</v>
      </c>
    </row>
    <row r="722" spans="2:14" x14ac:dyDescent="0.2">
      <c r="B722" s="382">
        <v>10</v>
      </c>
      <c r="C722" s="382">
        <v>2148</v>
      </c>
      <c r="D722" s="379" t="s">
        <v>1291</v>
      </c>
      <c r="E722" s="380">
        <v>1202</v>
      </c>
      <c r="F722" s="380">
        <v>775</v>
      </c>
      <c r="G722" s="380">
        <v>2890</v>
      </c>
      <c r="H722" s="137">
        <f t="shared" si="78"/>
        <v>5.28</v>
      </c>
      <c r="I722" s="381">
        <f t="shared" si="79"/>
        <v>0.41591695501730103</v>
      </c>
      <c r="J722" s="137">
        <f t="shared" si="80"/>
        <v>-3.5387868671789481E-2</v>
      </c>
      <c r="K722" s="137">
        <f t="shared" si="81"/>
        <v>-5.0966037994474626E-2</v>
      </c>
      <c r="L722" s="137">
        <f t="shared" si="82"/>
        <v>-4.7177226737392186E-3</v>
      </c>
      <c r="M722" s="137">
        <f t="shared" si="83"/>
        <v>-9.1071629340003332E-2</v>
      </c>
      <c r="N722" s="383">
        <f t="shared" si="77"/>
        <v>-263.19700879260961</v>
      </c>
    </row>
    <row r="723" spans="2:14" x14ac:dyDescent="0.2">
      <c r="B723" s="382">
        <v>10</v>
      </c>
      <c r="C723" s="382">
        <v>2149</v>
      </c>
      <c r="D723" s="379" t="s">
        <v>1292</v>
      </c>
      <c r="E723" s="380">
        <v>753</v>
      </c>
      <c r="F723" s="380">
        <v>2367</v>
      </c>
      <c r="G723" s="380">
        <v>1859</v>
      </c>
      <c r="H723" s="137">
        <f t="shared" si="78"/>
        <v>1.1035065483734685</v>
      </c>
      <c r="I723" s="381">
        <f t="shared" si="79"/>
        <v>0.4050564819795589</v>
      </c>
      <c r="J723" s="137">
        <f t="shared" si="80"/>
        <v>-6.3119150026040585E-2</v>
      </c>
      <c r="K723" s="137">
        <f t="shared" si="81"/>
        <v>-0.15893151115738005</v>
      </c>
      <c r="L723" s="137">
        <f t="shared" si="82"/>
        <v>-1.3826405500232043E-2</v>
      </c>
      <c r="M723" s="137">
        <f t="shared" si="83"/>
        <v>-0.23587706668365269</v>
      </c>
      <c r="N723" s="383">
        <f t="shared" si="77"/>
        <v>-438.49546696491035</v>
      </c>
    </row>
    <row r="724" spans="2:14" x14ac:dyDescent="0.2">
      <c r="B724" s="382">
        <v>10</v>
      </c>
      <c r="C724" s="382">
        <v>2152</v>
      </c>
      <c r="D724" s="379" t="s">
        <v>1293</v>
      </c>
      <c r="E724" s="380">
        <v>497</v>
      </c>
      <c r="F724" s="380">
        <v>1865</v>
      </c>
      <c r="G724" s="380">
        <v>1452</v>
      </c>
      <c r="H724" s="137">
        <f t="shared" si="78"/>
        <v>1.0450402144772117</v>
      </c>
      <c r="I724" s="381">
        <f t="shared" si="79"/>
        <v>0.34228650137741046</v>
      </c>
      <c r="J724" s="137">
        <f t="shared" si="80"/>
        <v>-7.406641628324738E-2</v>
      </c>
      <c r="K724" s="137">
        <f t="shared" si="81"/>
        <v>-0.16044290952932083</v>
      </c>
      <c r="L724" s="137">
        <f t="shared" si="82"/>
        <v>-6.6471611868604327E-2</v>
      </c>
      <c r="M724" s="137">
        <f t="shared" si="83"/>
        <v>-0.30098093768117257</v>
      </c>
      <c r="N724" s="383">
        <f t="shared" si="77"/>
        <v>-437.02432151306255</v>
      </c>
    </row>
    <row r="725" spans="2:14" x14ac:dyDescent="0.2">
      <c r="B725" s="382">
        <v>10</v>
      </c>
      <c r="C725" s="382">
        <v>2153</v>
      </c>
      <c r="D725" s="379" t="s">
        <v>1294</v>
      </c>
      <c r="E725" s="380">
        <v>344</v>
      </c>
      <c r="F725" s="380">
        <v>873</v>
      </c>
      <c r="G725" s="380">
        <v>1096</v>
      </c>
      <c r="H725" s="137">
        <f t="shared" si="78"/>
        <v>1.6494845360824741</v>
      </c>
      <c r="I725" s="381">
        <f t="shared" si="79"/>
        <v>0.31386861313868614</v>
      </c>
      <c r="J725" s="137">
        <f t="shared" si="80"/>
        <v>-8.3641912075791885E-2</v>
      </c>
      <c r="K725" s="137">
        <f t="shared" si="81"/>
        <v>-0.1448175726435828</v>
      </c>
      <c r="L725" s="137">
        <f t="shared" si="82"/>
        <v>-9.0305705435773223E-2</v>
      </c>
      <c r="M725" s="137">
        <f t="shared" si="83"/>
        <v>-0.31876519015514793</v>
      </c>
      <c r="N725" s="383">
        <f t="shared" si="77"/>
        <v>-349.3666484100421</v>
      </c>
    </row>
    <row r="726" spans="2:14" x14ac:dyDescent="0.2">
      <c r="B726" s="382">
        <v>10</v>
      </c>
      <c r="C726" s="382">
        <v>2155</v>
      </c>
      <c r="D726" s="379" t="s">
        <v>1295</v>
      </c>
      <c r="E726" s="380">
        <v>835</v>
      </c>
      <c r="F726" s="380">
        <v>1003</v>
      </c>
      <c r="G726" s="380">
        <v>1128</v>
      </c>
      <c r="H726" s="137">
        <f t="shared" si="78"/>
        <v>1.9571286141575275</v>
      </c>
      <c r="I726" s="381">
        <f t="shared" si="79"/>
        <v>0.74024822695035464</v>
      </c>
      <c r="J726" s="137">
        <f t="shared" si="80"/>
        <v>-8.2781193352866544E-2</v>
      </c>
      <c r="K726" s="137">
        <f t="shared" si="81"/>
        <v>-0.13686474359216805</v>
      </c>
      <c r="L726" s="137">
        <f t="shared" si="82"/>
        <v>0.26729903723024367</v>
      </c>
      <c r="M726" s="137">
        <f t="shared" si="83"/>
        <v>4.7653100285209082E-2</v>
      </c>
      <c r="N726" s="383">
        <f t="shared" si="77"/>
        <v>53.752697121715848</v>
      </c>
    </row>
    <row r="727" spans="2:14" x14ac:dyDescent="0.2">
      <c r="B727" s="382">
        <v>10</v>
      </c>
      <c r="C727" s="382">
        <v>2160</v>
      </c>
      <c r="D727" s="379" t="s">
        <v>1296</v>
      </c>
      <c r="E727" s="380">
        <v>1430</v>
      </c>
      <c r="F727" s="380">
        <v>1044</v>
      </c>
      <c r="G727" s="380">
        <v>2556</v>
      </c>
      <c r="H727" s="137">
        <f t="shared" si="78"/>
        <v>3.8180076628352491</v>
      </c>
      <c r="I727" s="381">
        <f t="shared" si="79"/>
        <v>0.55946791862284817</v>
      </c>
      <c r="J727" s="137">
        <f t="shared" si="80"/>
        <v>-4.4371620342322816E-2</v>
      </c>
      <c r="K727" s="137">
        <f t="shared" si="81"/>
        <v>-8.87596311775459E-2</v>
      </c>
      <c r="L727" s="137">
        <f t="shared" si="82"/>
        <v>0.11567852455935398</v>
      </c>
      <c r="M727" s="137">
        <f t="shared" si="83"/>
        <v>-1.7452726960514725E-2</v>
      </c>
      <c r="N727" s="383">
        <f t="shared" si="77"/>
        <v>-44.609170111075635</v>
      </c>
    </row>
    <row r="728" spans="2:14" x14ac:dyDescent="0.2">
      <c r="B728" s="382">
        <v>10</v>
      </c>
      <c r="C728" s="382">
        <v>2162</v>
      </c>
      <c r="D728" s="379" t="s">
        <v>1297</v>
      </c>
      <c r="E728" s="380">
        <v>800</v>
      </c>
      <c r="F728" s="380">
        <v>3055</v>
      </c>
      <c r="G728" s="380">
        <v>1701</v>
      </c>
      <c r="H728" s="137">
        <f t="shared" si="78"/>
        <v>0.81865793780687401</v>
      </c>
      <c r="I728" s="381">
        <f t="shared" si="79"/>
        <v>0.47031158142269253</v>
      </c>
      <c r="J728" s="137">
        <f t="shared" si="80"/>
        <v>-6.7368948720484489E-2</v>
      </c>
      <c r="K728" s="137">
        <f t="shared" si="81"/>
        <v>-0.16629506035859845</v>
      </c>
      <c r="L728" s="137">
        <f t="shared" si="82"/>
        <v>4.090307097589805E-2</v>
      </c>
      <c r="M728" s="137">
        <f t="shared" si="83"/>
        <v>-0.1927609381031849</v>
      </c>
      <c r="N728" s="383">
        <f t="shared" si="77"/>
        <v>-327.8863557135175</v>
      </c>
    </row>
    <row r="729" spans="2:14" x14ac:dyDescent="0.2">
      <c r="B729" s="382">
        <v>10</v>
      </c>
      <c r="C729" s="382">
        <v>2163</v>
      </c>
      <c r="D729" s="379" t="s">
        <v>1298</v>
      </c>
      <c r="E729" s="380">
        <v>1154</v>
      </c>
      <c r="F729" s="380">
        <v>9979</v>
      </c>
      <c r="G729" s="380">
        <v>2672</v>
      </c>
      <c r="H729" s="137">
        <f t="shared" si="78"/>
        <v>0.38340515081671511</v>
      </c>
      <c r="I729" s="381">
        <f t="shared" si="79"/>
        <v>0.43188622754491018</v>
      </c>
      <c r="J729" s="137">
        <f t="shared" si="80"/>
        <v>-4.1251514971718424E-2</v>
      </c>
      <c r="K729" s="137">
        <f t="shared" si="81"/>
        <v>-0.17754666978577585</v>
      </c>
      <c r="L729" s="137">
        <f t="shared" si="82"/>
        <v>8.675712208730495E-3</v>
      </c>
      <c r="M729" s="137">
        <f t="shared" si="83"/>
        <v>-0.21012247254876376</v>
      </c>
      <c r="N729" s="383">
        <f t="shared" si="77"/>
        <v>-561.44724665029673</v>
      </c>
    </row>
    <row r="730" spans="2:14" x14ac:dyDescent="0.2">
      <c r="B730" s="382">
        <v>10</v>
      </c>
      <c r="C730" s="382">
        <v>2173</v>
      </c>
      <c r="D730" s="379" t="s">
        <v>1299</v>
      </c>
      <c r="E730" s="380">
        <v>142</v>
      </c>
      <c r="F730" s="380">
        <v>610</v>
      </c>
      <c r="G730" s="380">
        <v>804</v>
      </c>
      <c r="H730" s="137">
        <f t="shared" si="78"/>
        <v>1.5508196721311476</v>
      </c>
      <c r="I730" s="381">
        <f t="shared" si="79"/>
        <v>0.17661691542288557</v>
      </c>
      <c r="J730" s="137">
        <f t="shared" si="80"/>
        <v>-9.1495970422485695E-2</v>
      </c>
      <c r="K730" s="137">
        <f t="shared" si="81"/>
        <v>-0.14736813302262755</v>
      </c>
      <c r="L730" s="137">
        <f t="shared" si="82"/>
        <v>-0.20541875599501552</v>
      </c>
      <c r="M730" s="137">
        <f t="shared" si="83"/>
        <v>-0.4442828594401288</v>
      </c>
      <c r="N730" s="383">
        <f t="shared" si="77"/>
        <v>-357.20341898986356</v>
      </c>
    </row>
    <row r="731" spans="2:14" x14ac:dyDescent="0.2">
      <c r="B731" s="382">
        <v>10</v>
      </c>
      <c r="C731" s="382">
        <v>2174</v>
      </c>
      <c r="D731" s="379" t="s">
        <v>1300</v>
      </c>
      <c r="E731" s="380">
        <v>1352</v>
      </c>
      <c r="F731" s="380">
        <v>576</v>
      </c>
      <c r="G731" s="380">
        <v>1926</v>
      </c>
      <c r="H731" s="137">
        <f t="shared" si="78"/>
        <v>5.6909722222222223</v>
      </c>
      <c r="I731" s="381">
        <f t="shared" si="79"/>
        <v>0.70197300103842164</v>
      </c>
      <c r="J731" s="137">
        <f t="shared" si="80"/>
        <v>-6.1317020199915633E-2</v>
      </c>
      <c r="K731" s="137">
        <f t="shared" si="81"/>
        <v>-4.0342099290164496E-2</v>
      </c>
      <c r="L731" s="137">
        <f t="shared" si="82"/>
        <v>0.23519759084456784</v>
      </c>
      <c r="M731" s="137">
        <f t="shared" si="83"/>
        <v>0.13353847135448771</v>
      </c>
      <c r="N731" s="383">
        <f t="shared" si="77"/>
        <v>257.19509582874332</v>
      </c>
    </row>
    <row r="732" spans="2:14" x14ac:dyDescent="0.2">
      <c r="B732" s="382">
        <v>10</v>
      </c>
      <c r="C732" s="382">
        <v>2175</v>
      </c>
      <c r="D732" s="379" t="s">
        <v>1301</v>
      </c>
      <c r="E732" s="380">
        <v>976</v>
      </c>
      <c r="F732" s="380">
        <v>884</v>
      </c>
      <c r="G732" s="380">
        <v>3470</v>
      </c>
      <c r="H732" s="137">
        <f t="shared" si="78"/>
        <v>5.0294117647058822</v>
      </c>
      <c r="I732" s="381">
        <f t="shared" si="79"/>
        <v>0.28126801152737751</v>
      </c>
      <c r="J732" s="137">
        <f t="shared" si="80"/>
        <v>-1.9787341818767522E-2</v>
      </c>
      <c r="K732" s="137">
        <f t="shared" si="81"/>
        <v>-5.7443930922105209E-2</v>
      </c>
      <c r="L732" s="137">
        <f t="shared" si="82"/>
        <v>-0.11764784228361684</v>
      </c>
      <c r="M732" s="137">
        <f t="shared" si="83"/>
        <v>-0.19487911502448957</v>
      </c>
      <c r="N732" s="383">
        <f t="shared" si="77"/>
        <v>-676.23052913497884</v>
      </c>
    </row>
    <row r="733" spans="2:14" x14ac:dyDescent="0.2">
      <c r="B733" s="382">
        <v>10</v>
      </c>
      <c r="C733" s="382">
        <v>2177</v>
      </c>
      <c r="D733" s="379" t="s">
        <v>1302</v>
      </c>
      <c r="E733" s="380">
        <v>244</v>
      </c>
      <c r="F733" s="380">
        <v>394</v>
      </c>
      <c r="G733" s="380">
        <v>847</v>
      </c>
      <c r="H733" s="137">
        <f t="shared" si="78"/>
        <v>2.7690355329949239</v>
      </c>
      <c r="I733" s="381">
        <f t="shared" si="79"/>
        <v>0.28807556080283353</v>
      </c>
      <c r="J733" s="137">
        <f t="shared" si="80"/>
        <v>-9.0339379638554762E-2</v>
      </c>
      <c r="K733" s="137">
        <f t="shared" si="81"/>
        <v>-0.11587634371274817</v>
      </c>
      <c r="L733" s="137">
        <f t="shared" si="82"/>
        <v>-0.11193834814276668</v>
      </c>
      <c r="M733" s="137">
        <f t="shared" si="83"/>
        <v>-0.3181540714940696</v>
      </c>
      <c r="N733" s="383">
        <f t="shared" si="77"/>
        <v>-269.47649855547695</v>
      </c>
    </row>
    <row r="734" spans="2:14" x14ac:dyDescent="0.2">
      <c r="B734" s="382">
        <v>10</v>
      </c>
      <c r="C734" s="382">
        <v>2183</v>
      </c>
      <c r="D734" s="379" t="s">
        <v>1303</v>
      </c>
      <c r="E734" s="380">
        <v>1114</v>
      </c>
      <c r="F734" s="380">
        <v>717</v>
      </c>
      <c r="G734" s="380">
        <v>2928</v>
      </c>
      <c r="H734" s="137">
        <f t="shared" si="78"/>
        <v>5.6373779637377961</v>
      </c>
      <c r="I734" s="381">
        <f t="shared" si="79"/>
        <v>0.38046448087431695</v>
      </c>
      <c r="J734" s="137">
        <f t="shared" si="80"/>
        <v>-3.4365765188315633E-2</v>
      </c>
      <c r="K734" s="137">
        <f t="shared" si="81"/>
        <v>-4.1727550876071488E-2</v>
      </c>
      <c r="L734" s="137">
        <f t="shared" si="82"/>
        <v>-3.4451726087831362E-2</v>
      </c>
      <c r="M734" s="137">
        <f t="shared" si="83"/>
        <v>-0.1105450421522185</v>
      </c>
      <c r="N734" s="383">
        <f t="shared" si="77"/>
        <v>-323.67588342169574</v>
      </c>
    </row>
    <row r="735" spans="2:14" x14ac:dyDescent="0.2">
      <c r="B735" s="382">
        <v>10</v>
      </c>
      <c r="C735" s="382">
        <v>2186</v>
      </c>
      <c r="D735" s="379" t="s">
        <v>1304</v>
      </c>
      <c r="E735" s="380">
        <v>406</v>
      </c>
      <c r="F735" s="380">
        <v>494</v>
      </c>
      <c r="G735" s="380">
        <v>1508</v>
      </c>
      <c r="H735" s="137">
        <f t="shared" si="78"/>
        <v>3.8744939271255059</v>
      </c>
      <c r="I735" s="381">
        <f t="shared" si="79"/>
        <v>0.26923076923076922</v>
      </c>
      <c r="J735" s="137">
        <f t="shared" si="80"/>
        <v>-7.2560158518128012E-2</v>
      </c>
      <c r="K735" s="137">
        <f t="shared" si="81"/>
        <v>-8.7299419082893293E-2</v>
      </c>
      <c r="L735" s="137">
        <f t="shared" si="82"/>
        <v>-0.12774348193065782</v>
      </c>
      <c r="M735" s="137">
        <f t="shared" si="83"/>
        <v>-0.28760305953167914</v>
      </c>
      <c r="N735" s="383">
        <f t="shared" si="77"/>
        <v>-433.70541377377214</v>
      </c>
    </row>
    <row r="736" spans="2:14" x14ac:dyDescent="0.2">
      <c r="B736" s="382">
        <v>10</v>
      </c>
      <c r="C736" s="382">
        <v>2194</v>
      </c>
      <c r="D736" s="379" t="s">
        <v>1305</v>
      </c>
      <c r="E736" s="380">
        <v>106</v>
      </c>
      <c r="F736" s="380">
        <v>103</v>
      </c>
      <c r="G736" s="380">
        <v>251</v>
      </c>
      <c r="H736" s="137">
        <f t="shared" si="78"/>
        <v>3.4660194174757279</v>
      </c>
      <c r="I736" s="381">
        <f t="shared" si="79"/>
        <v>0.42231075697211157</v>
      </c>
      <c r="J736" s="137">
        <f t="shared" si="80"/>
        <v>-0.10637026585303941</v>
      </c>
      <c r="K736" s="137">
        <f t="shared" si="81"/>
        <v>-9.7858790052851086E-2</v>
      </c>
      <c r="L736" s="137">
        <f t="shared" si="82"/>
        <v>6.4476143348037268E-4</v>
      </c>
      <c r="M736" s="137">
        <f t="shared" si="83"/>
        <v>-0.20358429447241011</v>
      </c>
      <c r="N736" s="383">
        <f t="shared" si="77"/>
        <v>-51.099657912574941</v>
      </c>
    </row>
    <row r="737" spans="2:14" x14ac:dyDescent="0.2">
      <c r="B737" s="382">
        <v>10</v>
      </c>
      <c r="C737" s="382">
        <v>2196</v>
      </c>
      <c r="D737" s="379" t="s">
        <v>1306</v>
      </c>
      <c r="E737" s="380">
        <v>34610</v>
      </c>
      <c r="F737" s="380">
        <v>876</v>
      </c>
      <c r="G737" s="380">
        <v>38660</v>
      </c>
      <c r="H737" s="137">
        <f t="shared" si="78"/>
        <v>83.641552511415526</v>
      </c>
      <c r="I737" s="381">
        <f t="shared" si="79"/>
        <v>0.89524055871702013</v>
      </c>
      <c r="J737" s="137">
        <f t="shared" si="80"/>
        <v>0.92673427879820292</v>
      </c>
      <c r="K737" s="137">
        <f t="shared" si="81"/>
        <v>1.9747385854330952</v>
      </c>
      <c r="L737" s="137">
        <f t="shared" si="82"/>
        <v>0.39729116424855365</v>
      </c>
      <c r="M737" s="137">
        <f t="shared" si="83"/>
        <v>3.2987640284798516</v>
      </c>
      <c r="N737" s="383">
        <f t="shared" si="77"/>
        <v>127530.21734103106</v>
      </c>
    </row>
    <row r="738" spans="2:14" x14ac:dyDescent="0.2">
      <c r="B738" s="382">
        <v>10</v>
      </c>
      <c r="C738" s="382">
        <v>2197</v>
      </c>
      <c r="D738" s="379" t="s">
        <v>1307</v>
      </c>
      <c r="E738" s="380">
        <v>6408</v>
      </c>
      <c r="F738" s="380">
        <v>347</v>
      </c>
      <c r="G738" s="380">
        <v>3309</v>
      </c>
      <c r="H738" s="137">
        <f t="shared" si="78"/>
        <v>28.002881844380404</v>
      </c>
      <c r="I738" s="381">
        <f t="shared" si="79"/>
        <v>1.9365367180417044</v>
      </c>
      <c r="J738" s="137">
        <f t="shared" si="80"/>
        <v>-2.4117832893485687E-2</v>
      </c>
      <c r="K738" s="137">
        <f t="shared" si="81"/>
        <v>0.53643741860567706</v>
      </c>
      <c r="L738" s="137">
        <f t="shared" si="82"/>
        <v>1.2706266451960364</v>
      </c>
      <c r="M738" s="137">
        <f t="shared" si="83"/>
        <v>1.7829462309082278</v>
      </c>
      <c r="N738" s="383">
        <f t="shared" si="77"/>
        <v>5899.7690780753255</v>
      </c>
    </row>
    <row r="739" spans="2:14" x14ac:dyDescent="0.2">
      <c r="B739" s="382">
        <v>10</v>
      </c>
      <c r="C739" s="382">
        <v>2198</v>
      </c>
      <c r="D739" s="379" t="s">
        <v>1308</v>
      </c>
      <c r="E739" s="380">
        <v>3708</v>
      </c>
      <c r="F739" s="380">
        <v>366</v>
      </c>
      <c r="G739" s="380">
        <v>3936</v>
      </c>
      <c r="H739" s="137">
        <f t="shared" si="78"/>
        <v>20.885245901639344</v>
      </c>
      <c r="I739" s="381">
        <f t="shared" si="79"/>
        <v>0.94207317073170727</v>
      </c>
      <c r="J739" s="137">
        <f t="shared" si="80"/>
        <v>-7.2531254161671208E-3</v>
      </c>
      <c r="K739" s="137">
        <f t="shared" si="81"/>
        <v>0.35244121670571593</v>
      </c>
      <c r="L739" s="137">
        <f t="shared" si="82"/>
        <v>0.43656969358107223</v>
      </c>
      <c r="M739" s="137">
        <f t="shared" si="83"/>
        <v>0.78175778487062098</v>
      </c>
      <c r="N739" s="383">
        <f t="shared" si="77"/>
        <v>3076.9986412507642</v>
      </c>
    </row>
    <row r="740" spans="2:14" x14ac:dyDescent="0.2">
      <c r="B740" s="382">
        <v>10</v>
      </c>
      <c r="C740" s="382">
        <v>2200</v>
      </c>
      <c r="D740" s="379" t="s">
        <v>1309</v>
      </c>
      <c r="E740" s="380">
        <v>898</v>
      </c>
      <c r="F740" s="380">
        <v>534</v>
      </c>
      <c r="G740" s="380">
        <v>2120</v>
      </c>
      <c r="H740" s="137">
        <f t="shared" si="78"/>
        <v>5.6516853932584272</v>
      </c>
      <c r="I740" s="381">
        <f t="shared" si="79"/>
        <v>0.42358490566037738</v>
      </c>
      <c r="J740" s="137">
        <f t="shared" si="80"/>
        <v>-5.6098912942180709E-2</v>
      </c>
      <c r="K740" s="137">
        <f t="shared" si="81"/>
        <v>-4.1357693143542713E-2</v>
      </c>
      <c r="L740" s="137">
        <f t="shared" si="82"/>
        <v>1.713390418136271E-3</v>
      </c>
      <c r="M740" s="137">
        <f t="shared" si="83"/>
        <v>-9.5743215667587159E-2</v>
      </c>
      <c r="N740" s="383">
        <f t="shared" si="77"/>
        <v>-202.97561721528479</v>
      </c>
    </row>
    <row r="741" spans="2:14" x14ac:dyDescent="0.2">
      <c r="B741" s="382">
        <v>10</v>
      </c>
      <c r="C741" s="382">
        <v>2206</v>
      </c>
      <c r="D741" s="379" t="s">
        <v>1310</v>
      </c>
      <c r="E741" s="380">
        <v>2783</v>
      </c>
      <c r="F741" s="380">
        <v>736</v>
      </c>
      <c r="G741" s="380">
        <v>9069</v>
      </c>
      <c r="H741" s="137">
        <f t="shared" si="78"/>
        <v>16.103260869565219</v>
      </c>
      <c r="I741" s="381">
        <f t="shared" si="79"/>
        <v>0.30686955562906604</v>
      </c>
      <c r="J741" s="137">
        <f t="shared" si="80"/>
        <v>0.13081153723307723</v>
      </c>
      <c r="K741" s="137">
        <f t="shared" si="81"/>
        <v>0.22882333423429815</v>
      </c>
      <c r="L741" s="137">
        <f t="shared" si="82"/>
        <v>-9.6175817604733232E-2</v>
      </c>
      <c r="M741" s="137">
        <f t="shared" si="83"/>
        <v>0.26345905386264212</v>
      </c>
      <c r="N741" s="383">
        <f t="shared" si="77"/>
        <v>2389.3101594803015</v>
      </c>
    </row>
    <row r="742" spans="2:14" x14ac:dyDescent="0.2">
      <c r="B742" s="382">
        <v>10</v>
      </c>
      <c r="C742" s="382">
        <v>2208</v>
      </c>
      <c r="D742" s="379" t="s">
        <v>1311</v>
      </c>
      <c r="E742" s="380">
        <v>1654</v>
      </c>
      <c r="F742" s="380">
        <v>287</v>
      </c>
      <c r="G742" s="380">
        <v>1774</v>
      </c>
      <c r="H742" s="137">
        <f t="shared" si="78"/>
        <v>11.94425087108014</v>
      </c>
      <c r="I742" s="381">
        <f t="shared" si="79"/>
        <v>0.93235625704622327</v>
      </c>
      <c r="J742" s="137">
        <f t="shared" si="80"/>
        <v>-6.5405434133811044E-2</v>
      </c>
      <c r="K742" s="137">
        <f t="shared" si="81"/>
        <v>0.12130982138518263</v>
      </c>
      <c r="L742" s="137">
        <f t="shared" si="82"/>
        <v>0.4284201144139495</v>
      </c>
      <c r="M742" s="137">
        <f t="shared" si="83"/>
        <v>0.48432450166532109</v>
      </c>
      <c r="N742" s="383">
        <f t="shared" si="77"/>
        <v>859.19166595427964</v>
      </c>
    </row>
    <row r="743" spans="2:14" x14ac:dyDescent="0.2">
      <c r="B743" s="382">
        <v>10</v>
      </c>
      <c r="C743" s="382">
        <v>2211</v>
      </c>
      <c r="D743" s="379" t="s">
        <v>1312</v>
      </c>
      <c r="E743" s="380">
        <v>344</v>
      </c>
      <c r="F743" s="380">
        <v>549</v>
      </c>
      <c r="G743" s="380">
        <v>2875</v>
      </c>
      <c r="H743" s="137">
        <f t="shared" si="78"/>
        <v>5.8633879781420761</v>
      </c>
      <c r="I743" s="381">
        <f t="shared" si="79"/>
        <v>0.11965217391304347</v>
      </c>
      <c r="J743" s="137">
        <f t="shared" si="80"/>
        <v>-3.5791330573160737E-2</v>
      </c>
      <c r="K743" s="137">
        <f t="shared" si="81"/>
        <v>-3.5885023304237255E-2</v>
      </c>
      <c r="L743" s="137">
        <f t="shared" si="82"/>
        <v>-0.25319510615058621</v>
      </c>
      <c r="M743" s="137">
        <f t="shared" si="83"/>
        <v>-0.32487146002798417</v>
      </c>
      <c r="N743" s="383">
        <f t="shared" si="77"/>
        <v>-934.00544758045453</v>
      </c>
    </row>
    <row r="744" spans="2:14" x14ac:dyDescent="0.2">
      <c r="B744" s="382">
        <v>10</v>
      </c>
      <c r="C744" s="382">
        <v>2216</v>
      </c>
      <c r="D744" s="379" t="s">
        <v>1313</v>
      </c>
      <c r="E744" s="380">
        <v>47</v>
      </c>
      <c r="F744" s="380">
        <v>501</v>
      </c>
      <c r="G744" s="380">
        <v>150</v>
      </c>
      <c r="H744" s="137">
        <f t="shared" si="78"/>
        <v>0.39321357285429143</v>
      </c>
      <c r="I744" s="381">
        <f t="shared" si="79"/>
        <v>0.31333333333333335</v>
      </c>
      <c r="J744" s="137">
        <f t="shared" si="80"/>
        <v>-0.10908690932227252</v>
      </c>
      <c r="K744" s="137">
        <f t="shared" si="81"/>
        <v>-0.1772931147548549</v>
      </c>
      <c r="L744" s="137">
        <f t="shared" si="82"/>
        <v>-9.0754644810093404E-2</v>
      </c>
      <c r="M744" s="137">
        <f t="shared" si="83"/>
        <v>-0.3771346688872208</v>
      </c>
      <c r="N744" s="383">
        <f t="shared" si="77"/>
        <v>-56.570200333083122</v>
      </c>
    </row>
    <row r="745" spans="2:14" x14ac:dyDescent="0.2">
      <c r="B745" s="382">
        <v>10</v>
      </c>
      <c r="C745" s="382">
        <v>2217</v>
      </c>
      <c r="D745" s="379" t="s">
        <v>1314</v>
      </c>
      <c r="E745" s="380">
        <v>126</v>
      </c>
      <c r="F745" s="380">
        <v>590</v>
      </c>
      <c r="G745" s="380">
        <v>806</v>
      </c>
      <c r="H745" s="137">
        <f t="shared" si="78"/>
        <v>1.5796610169491525</v>
      </c>
      <c r="I745" s="381">
        <f t="shared" si="79"/>
        <v>0.15632754342431762</v>
      </c>
      <c r="J745" s="137">
        <f t="shared" si="80"/>
        <v>-9.1442175502302853E-2</v>
      </c>
      <c r="K745" s="137">
        <f t="shared" si="81"/>
        <v>-0.1466225627311866</v>
      </c>
      <c r="L745" s="137">
        <f t="shared" si="82"/>
        <v>-0.22243545993060232</v>
      </c>
      <c r="M745" s="137">
        <f t="shared" si="83"/>
        <v>-0.46050019816409177</v>
      </c>
      <c r="N745" s="383">
        <f t="shared" si="77"/>
        <v>-371.16315972025797</v>
      </c>
    </row>
    <row r="746" spans="2:14" x14ac:dyDescent="0.2">
      <c r="B746" s="382">
        <v>10</v>
      </c>
      <c r="C746" s="382">
        <v>2220</v>
      </c>
      <c r="D746" s="379" t="s">
        <v>1315</v>
      </c>
      <c r="E746" s="380">
        <v>985</v>
      </c>
      <c r="F746" s="380">
        <v>1852</v>
      </c>
      <c r="G746" s="380">
        <v>3323</v>
      </c>
      <c r="H746" s="137">
        <f t="shared" si="78"/>
        <v>2.3261339092872571</v>
      </c>
      <c r="I746" s="381">
        <f t="shared" si="79"/>
        <v>0.29641889858561543</v>
      </c>
      <c r="J746" s="137">
        <f t="shared" si="80"/>
        <v>-2.3741268452205849E-2</v>
      </c>
      <c r="K746" s="137">
        <f t="shared" si="81"/>
        <v>-0.12732568127835467</v>
      </c>
      <c r="L746" s="137">
        <f t="shared" si="82"/>
        <v>-0.10494078760248898</v>
      </c>
      <c r="M746" s="137">
        <f t="shared" si="83"/>
        <v>-0.25600773733304949</v>
      </c>
      <c r="N746" s="383">
        <f t="shared" si="77"/>
        <v>-850.71371115772342</v>
      </c>
    </row>
    <row r="747" spans="2:14" x14ac:dyDescent="0.2">
      <c r="B747" s="382">
        <v>10</v>
      </c>
      <c r="C747" s="382">
        <v>2226</v>
      </c>
      <c r="D747" s="379" t="s">
        <v>1316</v>
      </c>
      <c r="E747" s="380">
        <v>322</v>
      </c>
      <c r="F747" s="380">
        <v>1132</v>
      </c>
      <c r="G747" s="380">
        <v>1596</v>
      </c>
      <c r="H747" s="137">
        <f t="shared" si="78"/>
        <v>1.6943462897526502</v>
      </c>
      <c r="I747" s="381">
        <f t="shared" si="79"/>
        <v>0.20175438596491227</v>
      </c>
      <c r="J747" s="137">
        <f t="shared" si="80"/>
        <v>-7.0193182030083304E-2</v>
      </c>
      <c r="K747" s="137">
        <f t="shared" si="81"/>
        <v>-0.14365786282528248</v>
      </c>
      <c r="L747" s="137">
        <f t="shared" si="82"/>
        <v>-0.18433594998537689</v>
      </c>
      <c r="M747" s="137">
        <f t="shared" si="83"/>
        <v>-0.39818699484074266</v>
      </c>
      <c r="N747" s="383">
        <f t="shared" si="77"/>
        <v>-635.50644376582534</v>
      </c>
    </row>
    <row r="748" spans="2:14" x14ac:dyDescent="0.2">
      <c r="B748" s="382">
        <v>10</v>
      </c>
      <c r="C748" s="382">
        <v>2228</v>
      </c>
      <c r="D748" s="379" t="s">
        <v>1317</v>
      </c>
      <c r="E748" s="380">
        <v>10744</v>
      </c>
      <c r="F748" s="380">
        <v>534</v>
      </c>
      <c r="G748" s="380">
        <v>12444</v>
      </c>
      <c r="H748" s="137">
        <f t="shared" si="78"/>
        <v>43.423220973782769</v>
      </c>
      <c r="I748" s="381">
        <f t="shared" si="79"/>
        <v>0.86338797814207646</v>
      </c>
      <c r="J748" s="137">
        <f t="shared" si="80"/>
        <v>0.22159046504161017</v>
      </c>
      <c r="K748" s="137">
        <f t="shared" si="81"/>
        <v>0.93506469522453817</v>
      </c>
      <c r="L748" s="137">
        <f t="shared" si="82"/>
        <v>0.37057639292559225</v>
      </c>
      <c r="M748" s="137">
        <f t="shared" si="83"/>
        <v>1.5272315531917406</v>
      </c>
      <c r="N748" s="383">
        <f t="shared" si="77"/>
        <v>19004.869447918019</v>
      </c>
    </row>
    <row r="749" spans="2:14" x14ac:dyDescent="0.2">
      <c r="B749" s="382">
        <v>10</v>
      </c>
      <c r="C749" s="382">
        <v>2230</v>
      </c>
      <c r="D749" s="379" t="s">
        <v>1318</v>
      </c>
      <c r="E749" s="380">
        <v>20</v>
      </c>
      <c r="F749" s="380">
        <v>136</v>
      </c>
      <c r="G749" s="380">
        <v>74</v>
      </c>
      <c r="H749" s="137">
        <f t="shared" si="78"/>
        <v>0.69117647058823528</v>
      </c>
      <c r="I749" s="381">
        <f t="shared" si="79"/>
        <v>0.27027027027027029</v>
      </c>
      <c r="J749" s="137">
        <f t="shared" si="80"/>
        <v>-0.11113111628922025</v>
      </c>
      <c r="K749" s="137">
        <f t="shared" si="81"/>
        <v>-0.1695905514415311</v>
      </c>
      <c r="L749" s="137">
        <f t="shared" si="82"/>
        <v>-0.1268716520173824</v>
      </c>
      <c r="M749" s="137">
        <f t="shared" si="83"/>
        <v>-0.40759331974813373</v>
      </c>
      <c r="N749" s="383">
        <f t="shared" si="77"/>
        <v>-30.161905661361896</v>
      </c>
    </row>
    <row r="750" spans="2:14" x14ac:dyDescent="0.2">
      <c r="B750" s="382">
        <v>10</v>
      </c>
      <c r="C750" s="382">
        <v>2233</v>
      </c>
      <c r="D750" s="379" t="s">
        <v>1319</v>
      </c>
      <c r="E750" s="380">
        <v>1293</v>
      </c>
      <c r="F750" s="380">
        <v>1173</v>
      </c>
      <c r="G750" s="380">
        <v>2687</v>
      </c>
      <c r="H750" s="137">
        <f t="shared" si="78"/>
        <v>3.393009377664109</v>
      </c>
      <c r="I750" s="381">
        <f t="shared" si="79"/>
        <v>0.48120580573129884</v>
      </c>
      <c r="J750" s="137">
        <f t="shared" si="80"/>
        <v>-4.0848053070347168E-2</v>
      </c>
      <c r="K750" s="137">
        <f t="shared" si="81"/>
        <v>-9.9746154078487026E-2</v>
      </c>
      <c r="L750" s="137">
        <f t="shared" si="82"/>
        <v>5.0040061005974412E-2</v>
      </c>
      <c r="M750" s="137">
        <f t="shared" si="83"/>
        <v>-9.0554146142859782E-2</v>
      </c>
      <c r="N750" s="383">
        <f t="shared" si="77"/>
        <v>-243.31899068586424</v>
      </c>
    </row>
    <row r="751" spans="2:14" x14ac:dyDescent="0.2">
      <c r="B751" s="382">
        <v>10</v>
      </c>
      <c r="C751" s="382">
        <v>2234</v>
      </c>
      <c r="D751" s="379" t="s">
        <v>1320</v>
      </c>
      <c r="E751" s="380">
        <v>257</v>
      </c>
      <c r="F751" s="380">
        <v>1019</v>
      </c>
      <c r="G751" s="380">
        <v>2201</v>
      </c>
      <c r="H751" s="137">
        <f t="shared" si="78"/>
        <v>2.4121687929342492</v>
      </c>
      <c r="I751" s="381">
        <f t="shared" si="79"/>
        <v>0.11676510676965016</v>
      </c>
      <c r="J751" s="137">
        <f t="shared" si="80"/>
        <v>-5.3920218674775915E-2</v>
      </c>
      <c r="K751" s="137">
        <f t="shared" si="81"/>
        <v>-0.12510161531750769</v>
      </c>
      <c r="L751" s="137">
        <f t="shared" si="82"/>
        <v>-0.25561649045093565</v>
      </c>
      <c r="M751" s="137">
        <f t="shared" si="83"/>
        <v>-0.43463832444321926</v>
      </c>
      <c r="N751" s="383">
        <f t="shared" si="77"/>
        <v>-956.63895209952557</v>
      </c>
    </row>
    <row r="752" spans="2:14" x14ac:dyDescent="0.2">
      <c r="B752" s="382">
        <v>10</v>
      </c>
      <c r="C752" s="382">
        <v>2235</v>
      </c>
      <c r="D752" s="379" t="s">
        <v>1321</v>
      </c>
      <c r="E752" s="380">
        <v>229</v>
      </c>
      <c r="F752" s="380">
        <v>665</v>
      </c>
      <c r="G752" s="380">
        <v>1406</v>
      </c>
      <c r="H752" s="137">
        <f t="shared" si="78"/>
        <v>2.4586466165413534</v>
      </c>
      <c r="I752" s="381">
        <f t="shared" si="79"/>
        <v>0.16287339971550499</v>
      </c>
      <c r="J752" s="137">
        <f t="shared" si="80"/>
        <v>-7.5303699447452563E-2</v>
      </c>
      <c r="K752" s="137">
        <f t="shared" si="81"/>
        <v>-0.12390012888506308</v>
      </c>
      <c r="L752" s="137">
        <f t="shared" si="82"/>
        <v>-0.21694544779420419</v>
      </c>
      <c r="M752" s="137">
        <f t="shared" si="83"/>
        <v>-0.41614927612671981</v>
      </c>
      <c r="N752" s="383">
        <f t="shared" si="77"/>
        <v>-585.10588223416801</v>
      </c>
    </row>
    <row r="753" spans="2:14" x14ac:dyDescent="0.2">
      <c r="B753" s="382">
        <v>10</v>
      </c>
      <c r="C753" s="382">
        <v>2236</v>
      </c>
      <c r="D753" s="379" t="s">
        <v>1322</v>
      </c>
      <c r="E753" s="380">
        <v>3198</v>
      </c>
      <c r="F753" s="380">
        <v>3582</v>
      </c>
      <c r="G753" s="380">
        <v>8134</v>
      </c>
      <c r="H753" s="137">
        <f t="shared" si="78"/>
        <v>3.1635957565605808</v>
      </c>
      <c r="I753" s="381">
        <f t="shared" si="79"/>
        <v>0.39316449471354808</v>
      </c>
      <c r="J753" s="137">
        <f t="shared" si="80"/>
        <v>0.10566241204760216</v>
      </c>
      <c r="K753" s="137">
        <f t="shared" si="81"/>
        <v>-0.10567666742403335</v>
      </c>
      <c r="L753" s="137">
        <f t="shared" si="82"/>
        <v>-2.38002196984121E-2</v>
      </c>
      <c r="M753" s="137">
        <f t="shared" si="83"/>
        <v>-2.3814475074843296E-2</v>
      </c>
      <c r="N753" s="383">
        <f t="shared" si="77"/>
        <v>-193.70694025877538</v>
      </c>
    </row>
    <row r="754" spans="2:14" x14ac:dyDescent="0.2">
      <c r="B754" s="382">
        <v>10</v>
      </c>
      <c r="C754" s="382">
        <v>2237</v>
      </c>
      <c r="D754" s="379" t="s">
        <v>1323</v>
      </c>
      <c r="E754" s="380">
        <v>454</v>
      </c>
      <c r="F754" s="380">
        <v>1587</v>
      </c>
      <c r="G754" s="380">
        <v>2472</v>
      </c>
      <c r="H754" s="137">
        <f t="shared" si="78"/>
        <v>1.8437303087586641</v>
      </c>
      <c r="I754" s="381">
        <f t="shared" si="79"/>
        <v>0.1836569579288026</v>
      </c>
      <c r="J754" s="137">
        <f t="shared" si="80"/>
        <v>-4.6631006990001861E-2</v>
      </c>
      <c r="K754" s="137">
        <f t="shared" si="81"/>
        <v>-0.139796174430038</v>
      </c>
      <c r="L754" s="137">
        <f t="shared" si="82"/>
        <v>-0.1995142696942275</v>
      </c>
      <c r="M754" s="137">
        <f t="shared" si="83"/>
        <v>-0.38594145111426736</v>
      </c>
      <c r="N754" s="383">
        <f t="shared" si="77"/>
        <v>-954.04726715446895</v>
      </c>
    </row>
    <row r="755" spans="2:14" x14ac:dyDescent="0.2">
      <c r="B755" s="382">
        <v>10</v>
      </c>
      <c r="C755" s="382">
        <v>2238</v>
      </c>
      <c r="D755" s="379" t="s">
        <v>1324</v>
      </c>
      <c r="E755" s="380">
        <v>412</v>
      </c>
      <c r="F755" s="380">
        <v>1209</v>
      </c>
      <c r="G755" s="380">
        <v>2381</v>
      </c>
      <c r="H755" s="137">
        <f t="shared" si="78"/>
        <v>2.3101736972704714</v>
      </c>
      <c r="I755" s="381">
        <f t="shared" si="79"/>
        <v>0.17303653926921461</v>
      </c>
      <c r="J755" s="137">
        <f t="shared" si="80"/>
        <v>-4.9078675858320819E-2</v>
      </c>
      <c r="K755" s="137">
        <f t="shared" si="81"/>
        <v>-0.12773826467208693</v>
      </c>
      <c r="L755" s="137">
        <f t="shared" si="82"/>
        <v>-0.20842161882336496</v>
      </c>
      <c r="M755" s="137">
        <f t="shared" si="83"/>
        <v>-0.38523855935377271</v>
      </c>
      <c r="N755" s="383">
        <f t="shared" si="77"/>
        <v>-917.25300982133285</v>
      </c>
    </row>
    <row r="756" spans="2:14" x14ac:dyDescent="0.2">
      <c r="B756" s="382">
        <v>10</v>
      </c>
      <c r="C756" s="382">
        <v>2250</v>
      </c>
      <c r="D756" s="379" t="s">
        <v>1325</v>
      </c>
      <c r="E756" s="380">
        <v>563</v>
      </c>
      <c r="F756" s="380">
        <v>336</v>
      </c>
      <c r="G756" s="380">
        <v>1462</v>
      </c>
      <c r="H756" s="137">
        <f t="shared" si="78"/>
        <v>6.0267857142857144</v>
      </c>
      <c r="I756" s="381">
        <f t="shared" si="79"/>
        <v>0.38508891928864569</v>
      </c>
      <c r="J756" s="137">
        <f t="shared" si="80"/>
        <v>-7.3797441682333209E-2</v>
      </c>
      <c r="K756" s="137">
        <f t="shared" si="81"/>
        <v>-3.1661069860798932E-2</v>
      </c>
      <c r="L756" s="137">
        <f t="shared" si="82"/>
        <v>-3.0573207848304741E-2</v>
      </c>
      <c r="M756" s="137">
        <f t="shared" si="83"/>
        <v>-0.13603171939143688</v>
      </c>
      <c r="N756" s="383">
        <f t="shared" si="77"/>
        <v>-198.87837375028073</v>
      </c>
    </row>
    <row r="757" spans="2:14" x14ac:dyDescent="0.2">
      <c r="B757" s="382">
        <v>10</v>
      </c>
      <c r="C757" s="382">
        <v>2254</v>
      </c>
      <c r="D757" s="379" t="s">
        <v>1326</v>
      </c>
      <c r="E757" s="380">
        <v>2720</v>
      </c>
      <c r="F757" s="380">
        <v>2044</v>
      </c>
      <c r="G757" s="380">
        <v>5765</v>
      </c>
      <c r="H757" s="137">
        <f t="shared" si="78"/>
        <v>4.1511741682974561</v>
      </c>
      <c r="I757" s="381">
        <f t="shared" si="79"/>
        <v>0.47181266261925414</v>
      </c>
      <c r="J757" s="137">
        <f t="shared" si="80"/>
        <v>4.1942329091034881E-2</v>
      </c>
      <c r="K757" s="137">
        <f t="shared" si="81"/>
        <v>-8.0147028327600053E-2</v>
      </c>
      <c r="L757" s="137">
        <f t="shared" si="82"/>
        <v>4.2162028340717826E-2</v>
      </c>
      <c r="M757" s="137">
        <f t="shared" si="83"/>
        <v>3.9573291041526543E-3</v>
      </c>
      <c r="N757" s="383">
        <f t="shared" si="77"/>
        <v>22.814002285440051</v>
      </c>
    </row>
    <row r="758" spans="2:14" x14ac:dyDescent="0.2">
      <c r="B758" s="382">
        <v>10</v>
      </c>
      <c r="C758" s="382">
        <v>2257</v>
      </c>
      <c r="D758" s="379" t="s">
        <v>1327</v>
      </c>
      <c r="E758" s="380">
        <v>626</v>
      </c>
      <c r="F758" s="380">
        <v>415</v>
      </c>
      <c r="G758" s="380">
        <v>1094</v>
      </c>
      <c r="H758" s="137">
        <f t="shared" si="78"/>
        <v>4.1445783132530121</v>
      </c>
      <c r="I758" s="381">
        <f t="shared" si="79"/>
        <v>0.57221206581352835</v>
      </c>
      <c r="J758" s="137">
        <f t="shared" si="80"/>
        <v>-8.3695706995974728E-2</v>
      </c>
      <c r="K758" s="137">
        <f t="shared" si="81"/>
        <v>-8.0317536103808818E-2</v>
      </c>
      <c r="L758" s="137">
        <f t="shared" si="82"/>
        <v>0.1263670456072529</v>
      </c>
      <c r="M758" s="137">
        <f t="shared" si="83"/>
        <v>-3.7646197492530648E-2</v>
      </c>
      <c r="N758" s="383">
        <f t="shared" si="77"/>
        <v>-41.18494005682853</v>
      </c>
    </row>
    <row r="759" spans="2:14" x14ac:dyDescent="0.2">
      <c r="B759" s="382">
        <v>10</v>
      </c>
      <c r="C759" s="382">
        <v>2258</v>
      </c>
      <c r="D759" s="379" t="s">
        <v>1328</v>
      </c>
      <c r="E759" s="380">
        <v>108</v>
      </c>
      <c r="F759" s="380">
        <v>313</v>
      </c>
      <c r="G759" s="380">
        <v>440</v>
      </c>
      <c r="H759" s="137">
        <f t="shared" si="78"/>
        <v>1.7507987220447285</v>
      </c>
      <c r="I759" s="381">
        <f t="shared" si="79"/>
        <v>0.24545454545454545</v>
      </c>
      <c r="J759" s="137">
        <f t="shared" si="80"/>
        <v>-0.10128664589576154</v>
      </c>
      <c r="K759" s="137">
        <f t="shared" si="81"/>
        <v>-0.14219852531303581</v>
      </c>
      <c r="L759" s="137">
        <f t="shared" si="82"/>
        <v>-0.14768460976521156</v>
      </c>
      <c r="M759" s="137">
        <f t="shared" si="83"/>
        <v>-0.3911697809740089</v>
      </c>
      <c r="N759" s="383">
        <f t="shared" si="77"/>
        <v>-172.11470362856392</v>
      </c>
    </row>
    <row r="760" spans="2:14" x14ac:dyDescent="0.2">
      <c r="B760" s="382">
        <v>10</v>
      </c>
      <c r="C760" s="382">
        <v>2261</v>
      </c>
      <c r="D760" s="379" t="s">
        <v>1329</v>
      </c>
      <c r="E760" s="380">
        <v>56</v>
      </c>
      <c r="F760" s="380">
        <v>95</v>
      </c>
      <c r="G760" s="380">
        <v>167</v>
      </c>
      <c r="H760" s="137">
        <f t="shared" si="78"/>
        <v>2.3473684210526318</v>
      </c>
      <c r="I760" s="381">
        <f t="shared" si="79"/>
        <v>0.33532934131736525</v>
      </c>
      <c r="J760" s="137">
        <f t="shared" si="80"/>
        <v>-0.10862965250071845</v>
      </c>
      <c r="K760" s="137">
        <f t="shared" si="81"/>
        <v>-0.1267767532992532</v>
      </c>
      <c r="L760" s="137">
        <f t="shared" si="82"/>
        <v>-7.2306584630828521E-2</v>
      </c>
      <c r="M760" s="137">
        <f t="shared" si="83"/>
        <v>-0.30771299043080014</v>
      </c>
      <c r="N760" s="383">
        <f t="shared" si="77"/>
        <v>-51.388069401943625</v>
      </c>
    </row>
    <row r="761" spans="2:14" x14ac:dyDescent="0.2">
      <c r="B761" s="382">
        <v>10</v>
      </c>
      <c r="C761" s="382">
        <v>2262</v>
      </c>
      <c r="D761" s="379" t="s">
        <v>1330</v>
      </c>
      <c r="E761" s="380">
        <v>887</v>
      </c>
      <c r="F761" s="380">
        <v>1715</v>
      </c>
      <c r="G761" s="380">
        <v>4695</v>
      </c>
      <c r="H761" s="137">
        <f t="shared" si="78"/>
        <v>3.2548104956268222</v>
      </c>
      <c r="I761" s="381">
        <f t="shared" si="79"/>
        <v>0.18892438764643238</v>
      </c>
      <c r="J761" s="137">
        <f t="shared" si="80"/>
        <v>1.3162046793218512E-2</v>
      </c>
      <c r="K761" s="137">
        <f t="shared" si="81"/>
        <v>-0.10331869833422611</v>
      </c>
      <c r="L761" s="137">
        <f t="shared" si="82"/>
        <v>-0.19509647440649047</v>
      </c>
      <c r="M761" s="137">
        <f t="shared" si="83"/>
        <v>-0.28525312594749808</v>
      </c>
      <c r="N761" s="383">
        <f t="shared" si="77"/>
        <v>-1339.2634263235034</v>
      </c>
    </row>
    <row r="762" spans="2:14" x14ac:dyDescent="0.2">
      <c r="B762" s="382">
        <v>10</v>
      </c>
      <c r="C762" s="382">
        <v>2265</v>
      </c>
      <c r="D762" s="379" t="s">
        <v>1331</v>
      </c>
      <c r="E762" s="380">
        <v>2719</v>
      </c>
      <c r="F762" s="380">
        <v>1217</v>
      </c>
      <c r="G762" s="380">
        <v>5448</v>
      </c>
      <c r="H762" s="137">
        <f t="shared" si="78"/>
        <v>6.7107641741988493</v>
      </c>
      <c r="I762" s="381">
        <f t="shared" si="79"/>
        <v>0.49908223201174745</v>
      </c>
      <c r="J762" s="137">
        <f t="shared" si="80"/>
        <v>3.3415834242055645E-2</v>
      </c>
      <c r="K762" s="137">
        <f t="shared" si="81"/>
        <v>-1.3979716133547751E-2</v>
      </c>
      <c r="L762" s="137">
        <f t="shared" si="82"/>
        <v>6.5033026459129256E-2</v>
      </c>
      <c r="M762" s="137">
        <f t="shared" si="83"/>
        <v>8.4469144567637156E-2</v>
      </c>
      <c r="N762" s="383">
        <f t="shared" si="77"/>
        <v>460.1878996044872</v>
      </c>
    </row>
    <row r="763" spans="2:14" x14ac:dyDescent="0.2">
      <c r="B763" s="382">
        <v>10</v>
      </c>
      <c r="C763" s="382">
        <v>2266</v>
      </c>
      <c r="D763" s="379" t="s">
        <v>1332</v>
      </c>
      <c r="E763" s="380">
        <v>116</v>
      </c>
      <c r="F763" s="380">
        <v>290</v>
      </c>
      <c r="G763" s="380">
        <v>705</v>
      </c>
      <c r="H763" s="137">
        <f t="shared" si="78"/>
        <v>2.8310344827586209</v>
      </c>
      <c r="I763" s="381">
        <f t="shared" si="79"/>
        <v>0.16453900709219857</v>
      </c>
      <c r="J763" s="137">
        <f t="shared" si="80"/>
        <v>-9.415881897153601E-2</v>
      </c>
      <c r="K763" s="137">
        <f t="shared" si="81"/>
        <v>-0.11427362458380187</v>
      </c>
      <c r="L763" s="137">
        <f t="shared" si="82"/>
        <v>-0.21554850226015199</v>
      </c>
      <c r="M763" s="137">
        <f t="shared" si="83"/>
        <v>-0.42398094581548984</v>
      </c>
      <c r="N763" s="383">
        <f t="shared" si="77"/>
        <v>-298.90656679992031</v>
      </c>
    </row>
    <row r="764" spans="2:14" x14ac:dyDescent="0.2">
      <c r="B764" s="382">
        <v>10</v>
      </c>
      <c r="C764" s="382">
        <v>2271</v>
      </c>
      <c r="D764" s="379" t="s">
        <v>1333</v>
      </c>
      <c r="E764" s="380">
        <v>329</v>
      </c>
      <c r="F764" s="380">
        <v>33</v>
      </c>
      <c r="G764" s="380">
        <v>564</v>
      </c>
      <c r="H764" s="137">
        <f t="shared" si="78"/>
        <v>27.060606060606062</v>
      </c>
      <c r="I764" s="381">
        <f t="shared" si="79"/>
        <v>0.58333333333333337</v>
      </c>
      <c r="J764" s="137">
        <f t="shared" si="80"/>
        <v>-9.7951360844425822E-2</v>
      </c>
      <c r="K764" s="137">
        <f t="shared" si="81"/>
        <v>0.51207888625708098</v>
      </c>
      <c r="L764" s="137">
        <f t="shared" si="82"/>
        <v>0.13569445686405951</v>
      </c>
      <c r="M764" s="137">
        <f t="shared" si="83"/>
        <v>0.54982198227671475</v>
      </c>
      <c r="N764" s="383">
        <f t="shared" si="77"/>
        <v>310.0995980040671</v>
      </c>
    </row>
    <row r="765" spans="2:14" x14ac:dyDescent="0.2">
      <c r="B765" s="382">
        <v>10</v>
      </c>
      <c r="C765" s="382">
        <v>2272</v>
      </c>
      <c r="D765" s="379" t="s">
        <v>1334</v>
      </c>
      <c r="E765" s="380">
        <v>435</v>
      </c>
      <c r="F765" s="380">
        <v>1133</v>
      </c>
      <c r="G765" s="380">
        <v>2364</v>
      </c>
      <c r="H765" s="137">
        <f t="shared" si="78"/>
        <v>2.4704324801412181</v>
      </c>
      <c r="I765" s="381">
        <f t="shared" si="79"/>
        <v>0.18401015228426396</v>
      </c>
      <c r="J765" s="137">
        <f t="shared" si="80"/>
        <v>-4.9535932679874911E-2</v>
      </c>
      <c r="K765" s="137">
        <f t="shared" si="81"/>
        <v>-0.1235954555137455</v>
      </c>
      <c r="L765" s="137">
        <f t="shared" si="82"/>
        <v>-0.19921804545529934</v>
      </c>
      <c r="M765" s="137">
        <f t="shared" si="83"/>
        <v>-0.3723494336489197</v>
      </c>
      <c r="N765" s="383">
        <f t="shared" si="77"/>
        <v>-880.2340611460462</v>
      </c>
    </row>
    <row r="766" spans="2:14" x14ac:dyDescent="0.2">
      <c r="B766" s="382">
        <v>10</v>
      </c>
      <c r="C766" s="382">
        <v>2274</v>
      </c>
      <c r="D766" s="379" t="s">
        <v>1335</v>
      </c>
      <c r="E766" s="380">
        <v>513</v>
      </c>
      <c r="F766" s="380">
        <v>110</v>
      </c>
      <c r="G766" s="380">
        <v>964</v>
      </c>
      <c r="H766" s="137">
        <f t="shared" si="78"/>
        <v>13.427272727272728</v>
      </c>
      <c r="I766" s="381">
        <f t="shared" si="79"/>
        <v>0.53215767634854771</v>
      </c>
      <c r="J766" s="137">
        <f t="shared" si="80"/>
        <v>-8.7192376807858948E-2</v>
      </c>
      <c r="K766" s="137">
        <f t="shared" si="81"/>
        <v>0.15964704333207838</v>
      </c>
      <c r="L766" s="137">
        <f t="shared" si="82"/>
        <v>9.2773414079654698E-2</v>
      </c>
      <c r="M766" s="137">
        <f t="shared" si="83"/>
        <v>0.16522808060387412</v>
      </c>
      <c r="N766" s="383">
        <f t="shared" si="77"/>
        <v>159.27986970213465</v>
      </c>
    </row>
    <row r="767" spans="2:14" x14ac:dyDescent="0.2">
      <c r="B767" s="382">
        <v>10</v>
      </c>
      <c r="C767" s="382">
        <v>2275</v>
      </c>
      <c r="D767" s="379" t="s">
        <v>1336</v>
      </c>
      <c r="E767" s="380">
        <v>5680</v>
      </c>
      <c r="F767" s="380">
        <v>3609</v>
      </c>
      <c r="G767" s="380">
        <v>9531</v>
      </c>
      <c r="H767" s="137">
        <f t="shared" si="78"/>
        <v>4.2147409254641177</v>
      </c>
      <c r="I767" s="381">
        <f t="shared" si="79"/>
        <v>0.59595005770643161</v>
      </c>
      <c r="J767" s="137">
        <f t="shared" si="80"/>
        <v>0.14323816379531196</v>
      </c>
      <c r="K767" s="137">
        <f t="shared" si="81"/>
        <v>-7.8503780207036772E-2</v>
      </c>
      <c r="L767" s="137">
        <f t="shared" si="82"/>
        <v>0.14627610834686872</v>
      </c>
      <c r="M767" s="137">
        <f t="shared" si="83"/>
        <v>0.2110104919351439</v>
      </c>
      <c r="N767" s="383">
        <f t="shared" si="77"/>
        <v>2011.1409986338565</v>
      </c>
    </row>
    <row r="768" spans="2:14" x14ac:dyDescent="0.2">
      <c r="B768" s="382">
        <v>10</v>
      </c>
      <c r="C768" s="382">
        <v>2276</v>
      </c>
      <c r="D768" s="379" t="s">
        <v>1337</v>
      </c>
      <c r="E768" s="380">
        <v>882</v>
      </c>
      <c r="F768" s="380">
        <v>749</v>
      </c>
      <c r="G768" s="380">
        <v>1223</v>
      </c>
      <c r="H768" s="137">
        <f t="shared" si="78"/>
        <v>2.8104138851802403</v>
      </c>
      <c r="I768" s="381">
        <f t="shared" si="79"/>
        <v>0.72117743254292721</v>
      </c>
      <c r="J768" s="137">
        <f t="shared" si="80"/>
        <v>-8.0225934644181901E-2</v>
      </c>
      <c r="K768" s="137">
        <f t="shared" si="81"/>
        <v>-0.11480668242292877</v>
      </c>
      <c r="L768" s="137">
        <f t="shared" si="82"/>
        <v>0.25130435477922741</v>
      </c>
      <c r="M768" s="137">
        <f t="shared" si="83"/>
        <v>5.6271737712116743E-2</v>
      </c>
      <c r="N768" s="383">
        <f t="shared" si="77"/>
        <v>68.820335221918782</v>
      </c>
    </row>
    <row r="769" spans="2:14" x14ac:dyDescent="0.2">
      <c r="B769" s="382">
        <v>10</v>
      </c>
      <c r="C769" s="382">
        <v>2278</v>
      </c>
      <c r="D769" s="379" t="s">
        <v>1338</v>
      </c>
      <c r="E769" s="380">
        <v>173</v>
      </c>
      <c r="F769" s="380">
        <v>286</v>
      </c>
      <c r="G769" s="380">
        <v>425</v>
      </c>
      <c r="H769" s="137">
        <f t="shared" si="78"/>
        <v>2.0909090909090908</v>
      </c>
      <c r="I769" s="381">
        <f t="shared" si="79"/>
        <v>0.40705882352941175</v>
      </c>
      <c r="J769" s="137">
        <f t="shared" si="80"/>
        <v>-0.10169010779713281</v>
      </c>
      <c r="K769" s="137">
        <f t="shared" si="81"/>
        <v>-0.13340641841107226</v>
      </c>
      <c r="L769" s="137">
        <f t="shared" si="82"/>
        <v>-1.2147040888346826E-2</v>
      </c>
      <c r="M769" s="137">
        <f t="shared" si="83"/>
        <v>-0.2472435670965519</v>
      </c>
      <c r="N769" s="383">
        <f t="shared" si="77"/>
        <v>-105.07851601603456</v>
      </c>
    </row>
    <row r="770" spans="2:14" x14ac:dyDescent="0.2">
      <c r="B770" s="382">
        <v>10</v>
      </c>
      <c r="C770" s="382">
        <v>2284</v>
      </c>
      <c r="D770" s="379" t="s">
        <v>1339</v>
      </c>
      <c r="E770" s="380">
        <v>1245</v>
      </c>
      <c r="F770" s="380">
        <v>1694</v>
      </c>
      <c r="G770" s="380">
        <v>4452</v>
      </c>
      <c r="H770" s="137">
        <f t="shared" si="78"/>
        <v>3.3630460448642268</v>
      </c>
      <c r="I770" s="381">
        <f t="shared" si="79"/>
        <v>0.27964959568733155</v>
      </c>
      <c r="J770" s="137">
        <f t="shared" si="80"/>
        <v>6.6259639910041393E-3</v>
      </c>
      <c r="K770" s="137">
        <f t="shared" si="81"/>
        <v>-0.10052072859673919</v>
      </c>
      <c r="L770" s="137">
        <f t="shared" si="82"/>
        <v>-0.11900520825811174</v>
      </c>
      <c r="M770" s="137">
        <f t="shared" si="83"/>
        <v>-0.21289997286384679</v>
      </c>
      <c r="N770" s="383">
        <f t="shared" si="77"/>
        <v>-947.83067918984591</v>
      </c>
    </row>
    <row r="771" spans="2:14" x14ac:dyDescent="0.2">
      <c r="B771" s="382">
        <v>10</v>
      </c>
      <c r="C771" s="382">
        <v>2292</v>
      </c>
      <c r="D771" s="379" t="s">
        <v>1340</v>
      </c>
      <c r="E771" s="380">
        <v>83</v>
      </c>
      <c r="F771" s="380">
        <v>327</v>
      </c>
      <c r="G771" s="380">
        <v>700</v>
      </c>
      <c r="H771" s="137">
        <f t="shared" si="78"/>
        <v>2.3944954128440368</v>
      </c>
      <c r="I771" s="381">
        <f t="shared" si="79"/>
        <v>0.11857142857142858</v>
      </c>
      <c r="J771" s="137">
        <f t="shared" si="80"/>
        <v>-9.4293306271993088E-2</v>
      </c>
      <c r="K771" s="137">
        <f t="shared" si="81"/>
        <v>-0.12555848538468914</v>
      </c>
      <c r="L771" s="137">
        <f t="shared" si="82"/>
        <v>-0.25410152767557581</v>
      </c>
      <c r="M771" s="137">
        <f t="shared" si="83"/>
        <v>-0.47395331933225804</v>
      </c>
      <c r="N771" s="383">
        <f t="shared" si="77"/>
        <v>-331.76732353258063</v>
      </c>
    </row>
    <row r="772" spans="2:14" x14ac:dyDescent="0.2">
      <c r="B772" s="382">
        <v>10</v>
      </c>
      <c r="C772" s="382">
        <v>2293</v>
      </c>
      <c r="D772" s="379" t="s">
        <v>1341</v>
      </c>
      <c r="E772" s="380">
        <v>3998</v>
      </c>
      <c r="F772" s="380">
        <v>2876</v>
      </c>
      <c r="G772" s="380">
        <v>8939</v>
      </c>
      <c r="H772" s="137">
        <f t="shared" si="78"/>
        <v>4.4982614742698193</v>
      </c>
      <c r="I772" s="381">
        <f t="shared" si="79"/>
        <v>0.44725360778610584</v>
      </c>
      <c r="J772" s="137">
        <f t="shared" si="80"/>
        <v>0.127314867421193</v>
      </c>
      <c r="K772" s="137">
        <f t="shared" si="81"/>
        <v>-7.1174562393635676E-2</v>
      </c>
      <c r="L772" s="137">
        <f t="shared" si="82"/>
        <v>2.1564339803930067E-2</v>
      </c>
      <c r="M772" s="137">
        <f t="shared" si="83"/>
        <v>7.7704644831487382E-2</v>
      </c>
      <c r="N772" s="383">
        <f t="shared" si="77"/>
        <v>694.60182014866575</v>
      </c>
    </row>
    <row r="773" spans="2:14" x14ac:dyDescent="0.2">
      <c r="B773" s="382">
        <v>10</v>
      </c>
      <c r="C773" s="382">
        <v>2294</v>
      </c>
      <c r="D773" s="379" t="s">
        <v>1342</v>
      </c>
      <c r="E773" s="380">
        <v>557</v>
      </c>
      <c r="F773" s="380">
        <v>508</v>
      </c>
      <c r="G773" s="380">
        <v>1684</v>
      </c>
      <c r="H773" s="137">
        <f t="shared" si="78"/>
        <v>4.4114173228346454</v>
      </c>
      <c r="I773" s="381">
        <f t="shared" si="79"/>
        <v>0.33076009501187648</v>
      </c>
      <c r="J773" s="137">
        <f t="shared" si="80"/>
        <v>-6.7826205542038581E-2</v>
      </c>
      <c r="K773" s="137">
        <f t="shared" si="81"/>
        <v>-7.3419548530864742E-2</v>
      </c>
      <c r="L773" s="137">
        <f t="shared" si="82"/>
        <v>-7.6138813227887334E-2</v>
      </c>
      <c r="M773" s="137">
        <f t="shared" si="83"/>
        <v>-0.21738456730079064</v>
      </c>
      <c r="N773" s="383">
        <f t="shared" si="77"/>
        <v>-366.07561133453146</v>
      </c>
    </row>
    <row r="774" spans="2:14" x14ac:dyDescent="0.2">
      <c r="B774" s="382">
        <v>10</v>
      </c>
      <c r="C774" s="382">
        <v>2295</v>
      </c>
      <c r="D774" s="379" t="s">
        <v>1343</v>
      </c>
      <c r="E774" s="380">
        <v>953</v>
      </c>
      <c r="F774" s="380">
        <v>1418</v>
      </c>
      <c r="G774" s="380">
        <v>3341</v>
      </c>
      <c r="H774" s="137">
        <f t="shared" si="78"/>
        <v>3.0282087447108603</v>
      </c>
      <c r="I774" s="381">
        <f t="shared" si="79"/>
        <v>0.28524393894043698</v>
      </c>
      <c r="J774" s="137">
        <f t="shared" si="80"/>
        <v>-2.3257114170560339E-2</v>
      </c>
      <c r="K774" s="137">
        <f t="shared" si="81"/>
        <v>-0.10917652273657413</v>
      </c>
      <c r="L774" s="137">
        <f t="shared" si="82"/>
        <v>-0.11431323046506517</v>
      </c>
      <c r="M774" s="137">
        <f t="shared" si="83"/>
        <v>-0.24674686737219964</v>
      </c>
      <c r="N774" s="383">
        <f t="shared" si="77"/>
        <v>-824.38128389051894</v>
      </c>
    </row>
    <row r="775" spans="2:14" x14ac:dyDescent="0.2">
      <c r="B775" s="382">
        <v>10</v>
      </c>
      <c r="C775" s="382">
        <v>2296</v>
      </c>
      <c r="D775" s="379" t="s">
        <v>1344</v>
      </c>
      <c r="E775" s="380">
        <v>325</v>
      </c>
      <c r="F775" s="380">
        <v>900</v>
      </c>
      <c r="G775" s="380">
        <v>1403</v>
      </c>
      <c r="H775" s="137">
        <f t="shared" si="78"/>
        <v>1.92</v>
      </c>
      <c r="I775" s="381">
        <f t="shared" si="79"/>
        <v>0.2316464718460442</v>
      </c>
      <c r="J775" s="137">
        <f t="shared" si="80"/>
        <v>-7.5384391827726813E-2</v>
      </c>
      <c r="K775" s="137">
        <f t="shared" si="81"/>
        <v>-0.13782454598185911</v>
      </c>
      <c r="L775" s="137">
        <f t="shared" si="82"/>
        <v>-0.15926544630038078</v>
      </c>
      <c r="M775" s="137">
        <f t="shared" si="83"/>
        <v>-0.37247438410996669</v>
      </c>
      <c r="N775" s="383">
        <f t="shared" si="77"/>
        <v>-522.58156090628324</v>
      </c>
    </row>
    <row r="776" spans="2:14" x14ac:dyDescent="0.2">
      <c r="B776" s="382">
        <v>10</v>
      </c>
      <c r="C776" s="382">
        <v>2299</v>
      </c>
      <c r="D776" s="379" t="s">
        <v>1345</v>
      </c>
      <c r="E776" s="380">
        <v>1698</v>
      </c>
      <c r="F776" s="380">
        <v>6100</v>
      </c>
      <c r="G776" s="380">
        <v>3668</v>
      </c>
      <c r="H776" s="137">
        <f t="shared" si="78"/>
        <v>0.87967213114754095</v>
      </c>
      <c r="I776" s="381">
        <f t="shared" si="79"/>
        <v>0.46292257360959649</v>
      </c>
      <c r="J776" s="137">
        <f t="shared" si="80"/>
        <v>-1.4461644720666923E-2</v>
      </c>
      <c r="K776" s="137">
        <f t="shared" si="81"/>
        <v>-0.16471779791823415</v>
      </c>
      <c r="L776" s="137">
        <f t="shared" si="82"/>
        <v>3.470590734056881E-2</v>
      </c>
      <c r="M776" s="137">
        <f t="shared" si="83"/>
        <v>-0.14447353529833226</v>
      </c>
      <c r="N776" s="383">
        <f t="shared" si="77"/>
        <v>-529.92892747428277</v>
      </c>
    </row>
    <row r="777" spans="2:14" x14ac:dyDescent="0.2">
      <c r="B777" s="382">
        <v>10</v>
      </c>
      <c r="C777" s="382">
        <v>2300</v>
      </c>
      <c r="D777" s="379" t="s">
        <v>1346</v>
      </c>
      <c r="E777" s="380">
        <v>145</v>
      </c>
      <c r="F777" s="380">
        <v>1777</v>
      </c>
      <c r="G777" s="380">
        <v>1059</v>
      </c>
      <c r="H777" s="137">
        <f t="shared" si="78"/>
        <v>0.67754642656162067</v>
      </c>
      <c r="I777" s="381">
        <f t="shared" si="79"/>
        <v>0.13692162417374881</v>
      </c>
      <c r="J777" s="137">
        <f t="shared" si="80"/>
        <v>-8.4637118099174319E-2</v>
      </c>
      <c r="K777" s="137">
        <f t="shared" si="81"/>
        <v>-0.16994289825342218</v>
      </c>
      <c r="L777" s="137">
        <f t="shared" si="82"/>
        <v>-0.23871121171375953</v>
      </c>
      <c r="M777" s="137">
        <f t="shared" si="83"/>
        <v>-0.49329122806635606</v>
      </c>
      <c r="N777" s="383">
        <f t="shared" si="77"/>
        <v>-522.39541052227105</v>
      </c>
    </row>
    <row r="778" spans="2:14" x14ac:dyDescent="0.2">
      <c r="B778" s="382">
        <v>10</v>
      </c>
      <c r="C778" s="382">
        <v>2301</v>
      </c>
      <c r="D778" s="379" t="s">
        <v>1347</v>
      </c>
      <c r="E778" s="380">
        <v>219</v>
      </c>
      <c r="F778" s="380">
        <v>722</v>
      </c>
      <c r="G778" s="380">
        <v>1152</v>
      </c>
      <c r="H778" s="137">
        <f t="shared" si="78"/>
        <v>1.8988919667590027</v>
      </c>
      <c r="I778" s="381">
        <f t="shared" si="79"/>
        <v>0.19010416666666666</v>
      </c>
      <c r="J778" s="137">
        <f t="shared" si="80"/>
        <v>-8.2135654310672518E-2</v>
      </c>
      <c r="K778" s="137">
        <f t="shared" si="81"/>
        <v>-0.13837020439669875</v>
      </c>
      <c r="L778" s="137">
        <f t="shared" si="82"/>
        <v>-0.1941069932979495</v>
      </c>
      <c r="M778" s="137">
        <f t="shared" si="83"/>
        <v>-0.41461285200532078</v>
      </c>
      <c r="N778" s="383">
        <f t="shared" si="77"/>
        <v>-477.63400551012955</v>
      </c>
    </row>
    <row r="779" spans="2:14" x14ac:dyDescent="0.2">
      <c r="B779" s="382">
        <v>10</v>
      </c>
      <c r="C779" s="382">
        <v>2303</v>
      </c>
      <c r="D779" s="379" t="s">
        <v>1348</v>
      </c>
      <c r="E779" s="380">
        <v>184</v>
      </c>
      <c r="F779" s="380">
        <v>684</v>
      </c>
      <c r="G779" s="380">
        <v>1014</v>
      </c>
      <c r="H779" s="137">
        <f t="shared" si="78"/>
        <v>1.7514619883040936</v>
      </c>
      <c r="I779" s="381">
        <f t="shared" si="79"/>
        <v>0.1814595660749507</v>
      </c>
      <c r="J779" s="137">
        <f t="shared" si="80"/>
        <v>-8.5847503803288094E-2</v>
      </c>
      <c r="K779" s="137">
        <f t="shared" si="81"/>
        <v>-0.1421813793851528</v>
      </c>
      <c r="L779" s="137">
        <f t="shared" si="82"/>
        <v>-0.201357223069527</v>
      </c>
      <c r="M779" s="137">
        <f t="shared" si="83"/>
        <v>-0.42938610625796791</v>
      </c>
      <c r="N779" s="383">
        <f t="shared" si="77"/>
        <v>-435.39751174557949</v>
      </c>
    </row>
    <row r="780" spans="2:14" x14ac:dyDescent="0.2">
      <c r="B780" s="382">
        <v>10</v>
      </c>
      <c r="C780" s="382">
        <v>2304</v>
      </c>
      <c r="D780" s="379" t="s">
        <v>1349</v>
      </c>
      <c r="E780" s="380">
        <v>374</v>
      </c>
      <c r="F780" s="380">
        <v>1566</v>
      </c>
      <c r="G780" s="380">
        <v>1441</v>
      </c>
      <c r="H780" s="137">
        <f t="shared" si="78"/>
        <v>1.1590038314176245</v>
      </c>
      <c r="I780" s="381">
        <f t="shared" si="79"/>
        <v>0.25954198473282442</v>
      </c>
      <c r="J780" s="137">
        <f t="shared" si="80"/>
        <v>-7.4362288344252958E-2</v>
      </c>
      <c r="K780" s="137">
        <f t="shared" si="81"/>
        <v>-0.15749686496613927</v>
      </c>
      <c r="L780" s="137">
        <f t="shared" si="82"/>
        <v>-0.13586946913759879</v>
      </c>
      <c r="M780" s="137">
        <f t="shared" si="83"/>
        <v>-0.36772862244799098</v>
      </c>
      <c r="N780" s="383">
        <f t="shared" si="77"/>
        <v>-529.89694494755497</v>
      </c>
    </row>
    <row r="781" spans="2:14" x14ac:dyDescent="0.2">
      <c r="B781" s="382">
        <v>10</v>
      </c>
      <c r="C781" s="382">
        <v>2305</v>
      </c>
      <c r="D781" s="379" t="s">
        <v>1350</v>
      </c>
      <c r="E781" s="380">
        <v>1511</v>
      </c>
      <c r="F781" s="380">
        <v>1342</v>
      </c>
      <c r="G781" s="380">
        <v>4300</v>
      </c>
      <c r="H781" s="137">
        <f t="shared" si="78"/>
        <v>4.3301043219076005</v>
      </c>
      <c r="I781" s="381">
        <f t="shared" si="79"/>
        <v>0.3513953488372093</v>
      </c>
      <c r="J781" s="137">
        <f t="shared" si="80"/>
        <v>2.5375500571087292E-3</v>
      </c>
      <c r="K781" s="137">
        <f t="shared" si="81"/>
        <v>-7.5521550298870685E-2</v>
      </c>
      <c r="L781" s="137">
        <f t="shared" si="82"/>
        <v>-5.883201807394383E-2</v>
      </c>
      <c r="M781" s="137">
        <f t="shared" si="83"/>
        <v>-0.13181601831570577</v>
      </c>
      <c r="N781" s="383">
        <f t="shared" ref="N781:N844" si="84">M781*G781</f>
        <v>-566.80887875753479</v>
      </c>
    </row>
    <row r="782" spans="2:14" x14ac:dyDescent="0.2">
      <c r="B782" s="382">
        <v>10</v>
      </c>
      <c r="C782" s="382">
        <v>2306</v>
      </c>
      <c r="D782" s="379" t="s">
        <v>1351</v>
      </c>
      <c r="E782" s="380">
        <v>3122</v>
      </c>
      <c r="F782" s="380">
        <v>4104</v>
      </c>
      <c r="G782" s="380">
        <v>7900</v>
      </c>
      <c r="H782" s="137">
        <f t="shared" ref="H782:H845" si="85">(G782+E782)/F782</f>
        <v>2.685672514619883</v>
      </c>
      <c r="I782" s="381">
        <f t="shared" ref="I782:I845" si="86">E782/G782</f>
        <v>0.39518987341772149</v>
      </c>
      <c r="J782" s="137">
        <f t="shared" ref="J782:J845" si="87">$J$6*(G782-G$10)/G$11</f>
        <v>9.9368406386210542E-2</v>
      </c>
      <c r="K782" s="137">
        <f t="shared" ref="K782:K845" si="88">$K$6*(H782-H$10)/H$11</f>
        <v>-0.1180313399619687</v>
      </c>
      <c r="L782" s="137">
        <f t="shared" ref="L782:L845" si="89">$L$6*(I782-I$10)/I$11</f>
        <v>-2.2101533816523106E-2</v>
      </c>
      <c r="M782" s="137">
        <f t="shared" ref="M782:M845" si="90">SUM(J782:L782)</f>
        <v>-4.0764467392281262E-2</v>
      </c>
      <c r="N782" s="383">
        <f t="shared" si="84"/>
        <v>-322.03929239902197</v>
      </c>
    </row>
    <row r="783" spans="2:14" x14ac:dyDescent="0.2">
      <c r="B783" s="382">
        <v>10</v>
      </c>
      <c r="C783" s="382">
        <v>2307</v>
      </c>
      <c r="D783" s="379" t="s">
        <v>1352</v>
      </c>
      <c r="E783" s="380">
        <v>333</v>
      </c>
      <c r="F783" s="380">
        <v>354</v>
      </c>
      <c r="G783" s="380">
        <v>1358</v>
      </c>
      <c r="H783" s="137">
        <f t="shared" si="85"/>
        <v>4.77683615819209</v>
      </c>
      <c r="I783" s="381">
        <f t="shared" si="86"/>
        <v>0.24521354933726067</v>
      </c>
      <c r="J783" s="137">
        <f t="shared" si="87"/>
        <v>-7.6594777531840588E-2</v>
      </c>
      <c r="K783" s="137">
        <f t="shared" si="88"/>
        <v>-6.3973198879187551E-2</v>
      </c>
      <c r="L783" s="137">
        <f t="shared" si="89"/>
        <v>-0.14788673329953045</v>
      </c>
      <c r="M783" s="137">
        <f t="shared" si="90"/>
        <v>-0.28845470971055859</v>
      </c>
      <c r="N783" s="383">
        <f t="shared" si="84"/>
        <v>-391.72149578693859</v>
      </c>
    </row>
    <row r="784" spans="2:14" x14ac:dyDescent="0.2">
      <c r="B784" s="382">
        <v>10</v>
      </c>
      <c r="C784" s="382">
        <v>2308</v>
      </c>
      <c r="D784" s="379" t="s">
        <v>1353</v>
      </c>
      <c r="E784" s="380">
        <v>472</v>
      </c>
      <c r="F784" s="380">
        <v>1588</v>
      </c>
      <c r="G784" s="380">
        <v>2400</v>
      </c>
      <c r="H784" s="137">
        <f t="shared" si="85"/>
        <v>1.8085642317380353</v>
      </c>
      <c r="I784" s="381">
        <f t="shared" si="86"/>
        <v>0.19666666666666666</v>
      </c>
      <c r="J784" s="137">
        <f t="shared" si="87"/>
        <v>-4.8567624116583892E-2</v>
      </c>
      <c r="K784" s="137">
        <f t="shared" si="88"/>
        <v>-0.14070524376985383</v>
      </c>
      <c r="L784" s="137">
        <f t="shared" si="89"/>
        <v>-0.18860302207670271</v>
      </c>
      <c r="M784" s="137">
        <f t="shared" si="90"/>
        <v>-0.37787588996314042</v>
      </c>
      <c r="N784" s="383">
        <f t="shared" si="84"/>
        <v>-906.90213591153702</v>
      </c>
    </row>
    <row r="785" spans="2:14" x14ac:dyDescent="0.2">
      <c r="B785" s="382">
        <v>10</v>
      </c>
      <c r="C785" s="382">
        <v>2309</v>
      </c>
      <c r="D785" s="379" t="s">
        <v>1354</v>
      </c>
      <c r="E785" s="380">
        <v>2441</v>
      </c>
      <c r="F785" s="380">
        <v>1314</v>
      </c>
      <c r="G785" s="380">
        <v>5722</v>
      </c>
      <c r="H785" s="137">
        <f t="shared" si="85"/>
        <v>6.2123287671232879</v>
      </c>
      <c r="I785" s="381">
        <f t="shared" si="86"/>
        <v>0.42659909122684375</v>
      </c>
      <c r="J785" s="137">
        <f t="shared" si="87"/>
        <v>4.0785738307103948E-2</v>
      </c>
      <c r="K785" s="137">
        <f t="shared" si="88"/>
        <v>-2.6864643451008433E-2</v>
      </c>
      <c r="L785" s="137">
        <f t="shared" si="89"/>
        <v>4.2413889877863029E-3</v>
      </c>
      <c r="M785" s="137">
        <f t="shared" si="90"/>
        <v>1.8162483843881819E-2</v>
      </c>
      <c r="N785" s="383">
        <f t="shared" si="84"/>
        <v>103.92573255469176</v>
      </c>
    </row>
    <row r="786" spans="2:14" x14ac:dyDescent="0.2">
      <c r="B786" s="382">
        <v>10</v>
      </c>
      <c r="C786" s="382">
        <v>2321</v>
      </c>
      <c r="D786" s="379" t="s">
        <v>1355</v>
      </c>
      <c r="E786" s="380">
        <v>847</v>
      </c>
      <c r="F786" s="380">
        <v>978</v>
      </c>
      <c r="G786" s="380">
        <v>3678</v>
      </c>
      <c r="H786" s="137">
        <f t="shared" si="85"/>
        <v>4.6267893660531696</v>
      </c>
      <c r="I786" s="381">
        <f t="shared" si="86"/>
        <v>0.23028820010875475</v>
      </c>
      <c r="J786" s="137">
        <f t="shared" si="87"/>
        <v>-1.4192670119752752E-2</v>
      </c>
      <c r="K786" s="137">
        <f t="shared" si="88"/>
        <v>-6.7852020454627987E-2</v>
      </c>
      <c r="L786" s="137">
        <f t="shared" si="89"/>
        <v>-0.16040462931793109</v>
      </c>
      <c r="M786" s="137">
        <f t="shared" si="90"/>
        <v>-0.24244931989231183</v>
      </c>
      <c r="N786" s="383">
        <f t="shared" si="84"/>
        <v>-891.7285985639229</v>
      </c>
    </row>
    <row r="787" spans="2:14" x14ac:dyDescent="0.2">
      <c r="B787" s="382">
        <v>10</v>
      </c>
      <c r="C787" s="382">
        <v>2323</v>
      </c>
      <c r="D787" s="379" t="s">
        <v>1356</v>
      </c>
      <c r="E787" s="380">
        <v>506</v>
      </c>
      <c r="F787" s="380">
        <v>409</v>
      </c>
      <c r="G787" s="380">
        <v>1609</v>
      </c>
      <c r="H787" s="137">
        <f t="shared" si="85"/>
        <v>5.1711491442542785</v>
      </c>
      <c r="I787" s="381">
        <f t="shared" si="86"/>
        <v>0.31448104412678685</v>
      </c>
      <c r="J787" s="137">
        <f t="shared" si="87"/>
        <v>-6.9843515048894869E-2</v>
      </c>
      <c r="K787" s="137">
        <f t="shared" si="88"/>
        <v>-5.3779913864481596E-2</v>
      </c>
      <c r="L787" s="137">
        <f t="shared" si="89"/>
        <v>-8.9792059335429442E-2</v>
      </c>
      <c r="M787" s="137">
        <f t="shared" si="90"/>
        <v>-0.21341548824880591</v>
      </c>
      <c r="N787" s="383">
        <f t="shared" si="84"/>
        <v>-343.3855205923287</v>
      </c>
    </row>
    <row r="788" spans="2:14" x14ac:dyDescent="0.2">
      <c r="B788" s="382">
        <v>10</v>
      </c>
      <c r="C788" s="382">
        <v>2325</v>
      </c>
      <c r="D788" s="379" t="s">
        <v>1357</v>
      </c>
      <c r="E788" s="380">
        <v>3961</v>
      </c>
      <c r="F788" s="380">
        <v>4597</v>
      </c>
      <c r="G788" s="380">
        <v>8512</v>
      </c>
      <c r="H788" s="137">
        <f t="shared" si="85"/>
        <v>2.7132912769197302</v>
      </c>
      <c r="I788" s="381">
        <f t="shared" si="86"/>
        <v>0.46534304511278196</v>
      </c>
      <c r="J788" s="137">
        <f t="shared" si="87"/>
        <v>0.11582965196215786</v>
      </c>
      <c r="K788" s="137">
        <f t="shared" si="88"/>
        <v>-0.11731737434118807</v>
      </c>
      <c r="L788" s="137">
        <f t="shared" si="89"/>
        <v>3.6735957701769684E-2</v>
      </c>
      <c r="M788" s="137">
        <f t="shared" si="90"/>
        <v>3.5248235322739477E-2</v>
      </c>
      <c r="N788" s="383">
        <f t="shared" si="84"/>
        <v>300.03297906715841</v>
      </c>
    </row>
    <row r="789" spans="2:14" x14ac:dyDescent="0.2">
      <c r="B789" s="382">
        <v>10</v>
      </c>
      <c r="C789" s="382">
        <v>2328</v>
      </c>
      <c r="D789" s="379" t="s">
        <v>1358</v>
      </c>
      <c r="E789" s="380">
        <v>281</v>
      </c>
      <c r="F789" s="380">
        <v>447</v>
      </c>
      <c r="G789" s="380">
        <v>970</v>
      </c>
      <c r="H789" s="137">
        <f t="shared" si="85"/>
        <v>2.7986577181208054</v>
      </c>
      <c r="I789" s="381">
        <f t="shared" si="86"/>
        <v>0.28969072164948456</v>
      </c>
      <c r="J789" s="137">
        <f t="shared" si="87"/>
        <v>-8.7030992047310449E-2</v>
      </c>
      <c r="K789" s="137">
        <f t="shared" si="88"/>
        <v>-0.11511058811651001</v>
      </c>
      <c r="L789" s="137">
        <f t="shared" si="89"/>
        <v>-0.11058371213245782</v>
      </c>
      <c r="M789" s="137">
        <f t="shared" si="90"/>
        <v>-0.31272529229627827</v>
      </c>
      <c r="N789" s="383">
        <f t="shared" si="84"/>
        <v>-303.34353352738992</v>
      </c>
    </row>
    <row r="790" spans="2:14" x14ac:dyDescent="0.2">
      <c r="B790" s="382">
        <v>10</v>
      </c>
      <c r="C790" s="382">
        <v>2333</v>
      </c>
      <c r="D790" s="379" t="s">
        <v>1359</v>
      </c>
      <c r="E790" s="380">
        <v>237</v>
      </c>
      <c r="F790" s="380">
        <v>590</v>
      </c>
      <c r="G790" s="380">
        <v>1285</v>
      </c>
      <c r="H790" s="137">
        <f t="shared" si="85"/>
        <v>2.5796610169491525</v>
      </c>
      <c r="I790" s="381">
        <f t="shared" si="86"/>
        <v>0.18443579766536966</v>
      </c>
      <c r="J790" s="137">
        <f t="shared" si="87"/>
        <v>-7.8558292118514048E-2</v>
      </c>
      <c r="K790" s="137">
        <f t="shared" si="88"/>
        <v>-0.12077181630636979</v>
      </c>
      <c r="L790" s="137">
        <f t="shared" si="89"/>
        <v>-0.19886105651388031</v>
      </c>
      <c r="M790" s="137">
        <f t="shared" si="90"/>
        <v>-0.39819116493876416</v>
      </c>
      <c r="N790" s="383">
        <f t="shared" si="84"/>
        <v>-511.67564694631193</v>
      </c>
    </row>
    <row r="791" spans="2:14" x14ac:dyDescent="0.2">
      <c r="B791" s="382">
        <v>10</v>
      </c>
      <c r="C791" s="382">
        <v>2335</v>
      </c>
      <c r="D791" s="379" t="s">
        <v>1360</v>
      </c>
      <c r="E791" s="380">
        <v>221</v>
      </c>
      <c r="F791" s="380">
        <v>970</v>
      </c>
      <c r="G791" s="380">
        <v>1011</v>
      </c>
      <c r="H791" s="137">
        <f t="shared" si="85"/>
        <v>1.2701030927835051</v>
      </c>
      <c r="I791" s="381">
        <f t="shared" si="86"/>
        <v>0.21859545004945599</v>
      </c>
      <c r="J791" s="137">
        <f t="shared" si="87"/>
        <v>-8.5928196183562344E-2</v>
      </c>
      <c r="K791" s="137">
        <f t="shared" si="88"/>
        <v>-0.15462486613258544</v>
      </c>
      <c r="L791" s="137">
        <f t="shared" si="89"/>
        <v>-0.1702113431958148</v>
      </c>
      <c r="M791" s="137">
        <f t="shared" si="90"/>
        <v>-0.41076440551196258</v>
      </c>
      <c r="N791" s="383">
        <f t="shared" si="84"/>
        <v>-415.28281397259417</v>
      </c>
    </row>
    <row r="792" spans="2:14" x14ac:dyDescent="0.2">
      <c r="B792" s="382">
        <v>10</v>
      </c>
      <c r="C792" s="382">
        <v>2336</v>
      </c>
      <c r="D792" s="379" t="s">
        <v>1361</v>
      </c>
      <c r="E792" s="380">
        <v>627</v>
      </c>
      <c r="F792" s="380">
        <v>2893</v>
      </c>
      <c r="G792" s="380">
        <v>1575</v>
      </c>
      <c r="H792" s="137">
        <f t="shared" si="85"/>
        <v>0.7611475976494988</v>
      </c>
      <c r="I792" s="381">
        <f t="shared" si="86"/>
        <v>0.39809523809523811</v>
      </c>
      <c r="J792" s="137">
        <f t="shared" si="87"/>
        <v>-7.0758028692003067E-2</v>
      </c>
      <c r="K792" s="137">
        <f t="shared" si="88"/>
        <v>-0.16778174557881173</v>
      </c>
      <c r="L792" s="137">
        <f t="shared" si="89"/>
        <v>-1.9664803367414021E-2</v>
      </c>
      <c r="M792" s="137">
        <f t="shared" si="90"/>
        <v>-0.25820457763822879</v>
      </c>
      <c r="N792" s="383">
        <f t="shared" si="84"/>
        <v>-406.67220978021032</v>
      </c>
    </row>
    <row r="793" spans="2:14" x14ac:dyDescent="0.2">
      <c r="B793" s="382">
        <v>10</v>
      </c>
      <c r="C793" s="382">
        <v>2337</v>
      </c>
      <c r="D793" s="379" t="s">
        <v>1362</v>
      </c>
      <c r="E793" s="380">
        <v>182</v>
      </c>
      <c r="F793" s="380">
        <v>952</v>
      </c>
      <c r="G793" s="380">
        <v>1203</v>
      </c>
      <c r="H793" s="137">
        <f t="shared" si="85"/>
        <v>1.4548319327731092</v>
      </c>
      <c r="I793" s="381">
        <f t="shared" si="86"/>
        <v>0.1512884455527847</v>
      </c>
      <c r="J793" s="137">
        <f t="shared" si="87"/>
        <v>-8.0763883846010256E-2</v>
      </c>
      <c r="K793" s="137">
        <f t="shared" si="88"/>
        <v>-0.14984948773266363</v>
      </c>
      <c r="L793" s="137">
        <f t="shared" si="89"/>
        <v>-0.22666175321303475</v>
      </c>
      <c r="M793" s="137">
        <f t="shared" si="90"/>
        <v>-0.45727512479170862</v>
      </c>
      <c r="N793" s="383">
        <f t="shared" si="84"/>
        <v>-550.10197512442551</v>
      </c>
    </row>
    <row r="794" spans="2:14" x14ac:dyDescent="0.2">
      <c r="B794" s="382">
        <v>10</v>
      </c>
      <c r="C794" s="382">
        <v>2338</v>
      </c>
      <c r="D794" s="379" t="s">
        <v>1363</v>
      </c>
      <c r="E794" s="380">
        <v>327</v>
      </c>
      <c r="F794" s="380">
        <v>1333</v>
      </c>
      <c r="G794" s="380">
        <v>1346</v>
      </c>
      <c r="H794" s="137">
        <f t="shared" si="85"/>
        <v>1.2550637659414854</v>
      </c>
      <c r="I794" s="381">
        <f t="shared" si="86"/>
        <v>0.24294205052005943</v>
      </c>
      <c r="J794" s="137">
        <f t="shared" si="87"/>
        <v>-7.6917547052937602E-2</v>
      </c>
      <c r="K794" s="137">
        <f t="shared" si="88"/>
        <v>-0.15501364395717843</v>
      </c>
      <c r="L794" s="137">
        <f t="shared" si="89"/>
        <v>-0.14979184021289754</v>
      </c>
      <c r="M794" s="137">
        <f t="shared" si="90"/>
        <v>-0.38172303122301354</v>
      </c>
      <c r="N794" s="383">
        <f t="shared" si="84"/>
        <v>-513.79920002617621</v>
      </c>
    </row>
    <row r="795" spans="2:14" x14ac:dyDescent="0.2">
      <c r="B795" s="382">
        <v>11</v>
      </c>
      <c r="C795" s="382">
        <v>2401</v>
      </c>
      <c r="D795" s="379" t="s">
        <v>1364</v>
      </c>
      <c r="E795" s="380">
        <v>4096</v>
      </c>
      <c r="F795" s="380">
        <v>691</v>
      </c>
      <c r="G795" s="380">
        <v>4300</v>
      </c>
      <c r="H795" s="137">
        <f t="shared" si="85"/>
        <v>12.150506512301012</v>
      </c>
      <c r="I795" s="381">
        <f t="shared" si="86"/>
        <v>0.95255813953488377</v>
      </c>
      <c r="J795" s="137">
        <f t="shared" si="87"/>
        <v>2.5375500571087292E-3</v>
      </c>
      <c r="K795" s="137">
        <f t="shared" si="88"/>
        <v>0.12664168366507139</v>
      </c>
      <c r="L795" s="137">
        <f t="shared" si="89"/>
        <v>0.44536344086463092</v>
      </c>
      <c r="M795" s="137">
        <f t="shared" si="90"/>
        <v>0.57454267458681108</v>
      </c>
      <c r="N795" s="383">
        <f t="shared" si="84"/>
        <v>2470.5335007232875</v>
      </c>
    </row>
    <row r="796" spans="2:14" x14ac:dyDescent="0.2">
      <c r="B796" s="382">
        <v>11</v>
      </c>
      <c r="C796" s="382">
        <v>2402</v>
      </c>
      <c r="D796" s="379" t="s">
        <v>1365</v>
      </c>
      <c r="E796" s="380">
        <v>3265</v>
      </c>
      <c r="F796" s="380">
        <v>552</v>
      </c>
      <c r="G796" s="380">
        <v>1767</v>
      </c>
      <c r="H796" s="137">
        <f t="shared" si="85"/>
        <v>9.1159420289855078</v>
      </c>
      <c r="I796" s="381">
        <f t="shared" si="86"/>
        <v>1.8477645727221279</v>
      </c>
      <c r="J796" s="137">
        <f t="shared" si="87"/>
        <v>-6.5593716354450965E-2</v>
      </c>
      <c r="K796" s="137">
        <f t="shared" si="88"/>
        <v>4.8195926697127037E-2</v>
      </c>
      <c r="L796" s="137">
        <f t="shared" si="89"/>
        <v>1.1961734134874977</v>
      </c>
      <c r="M796" s="137">
        <f t="shared" si="90"/>
        <v>1.1787756238301739</v>
      </c>
      <c r="N796" s="383">
        <f t="shared" si="84"/>
        <v>2082.896527307917</v>
      </c>
    </row>
    <row r="797" spans="2:14" x14ac:dyDescent="0.2">
      <c r="B797" s="382">
        <v>11</v>
      </c>
      <c r="C797" s="382">
        <v>2403</v>
      </c>
      <c r="D797" s="379" t="s">
        <v>1366</v>
      </c>
      <c r="E797" s="380">
        <v>694</v>
      </c>
      <c r="F797" s="380">
        <v>858</v>
      </c>
      <c r="G797" s="380">
        <v>1881</v>
      </c>
      <c r="H797" s="137">
        <f t="shared" si="85"/>
        <v>3.001165501165501</v>
      </c>
      <c r="I797" s="381">
        <f t="shared" si="86"/>
        <v>0.36895268474215842</v>
      </c>
      <c r="J797" s="137">
        <f t="shared" si="87"/>
        <v>-6.2527405904029401E-2</v>
      </c>
      <c r="K797" s="137">
        <f t="shared" si="88"/>
        <v>-0.1098756107679698</v>
      </c>
      <c r="L797" s="137">
        <f t="shared" si="89"/>
        <v>-4.4106673838880568E-2</v>
      </c>
      <c r="M797" s="137">
        <f t="shared" si="90"/>
        <v>-0.21650969051087976</v>
      </c>
      <c r="N797" s="383">
        <f t="shared" si="84"/>
        <v>-407.25472785096485</v>
      </c>
    </row>
    <row r="798" spans="2:14" x14ac:dyDescent="0.2">
      <c r="B798" s="382">
        <v>11</v>
      </c>
      <c r="C798" s="382">
        <v>2404</v>
      </c>
      <c r="D798" s="379" t="s">
        <v>1367</v>
      </c>
      <c r="E798" s="380">
        <v>2451</v>
      </c>
      <c r="F798" s="380">
        <v>712</v>
      </c>
      <c r="G798" s="380">
        <v>2404</v>
      </c>
      <c r="H798" s="137">
        <f t="shared" si="85"/>
        <v>6.8188202247191008</v>
      </c>
      <c r="I798" s="381">
        <f t="shared" si="86"/>
        <v>1.0195507487520798</v>
      </c>
      <c r="J798" s="137">
        <f t="shared" si="87"/>
        <v>-4.8460034276218228E-2</v>
      </c>
      <c r="K798" s="137">
        <f t="shared" si="88"/>
        <v>-1.1186386571881533E-2</v>
      </c>
      <c r="L798" s="137">
        <f t="shared" si="89"/>
        <v>0.50155016744256298</v>
      </c>
      <c r="M798" s="137">
        <f t="shared" si="90"/>
        <v>0.44190374659446319</v>
      </c>
      <c r="N798" s="383">
        <f t="shared" si="84"/>
        <v>1062.3366068130895</v>
      </c>
    </row>
    <row r="799" spans="2:14" x14ac:dyDescent="0.2">
      <c r="B799" s="382">
        <v>11</v>
      </c>
      <c r="C799" s="382">
        <v>2405</v>
      </c>
      <c r="D799" s="379" t="s">
        <v>1368</v>
      </c>
      <c r="E799" s="380">
        <v>730</v>
      </c>
      <c r="F799" s="380">
        <v>548</v>
      </c>
      <c r="G799" s="380">
        <v>1301</v>
      </c>
      <c r="H799" s="137">
        <f t="shared" si="85"/>
        <v>3.7062043795620436</v>
      </c>
      <c r="I799" s="381">
        <f t="shared" si="86"/>
        <v>0.56110684089162188</v>
      </c>
      <c r="J799" s="137">
        <f t="shared" si="87"/>
        <v>-7.8127932757051377E-2</v>
      </c>
      <c r="K799" s="137">
        <f t="shared" si="88"/>
        <v>-9.1649829502903499E-2</v>
      </c>
      <c r="L799" s="137">
        <f t="shared" si="89"/>
        <v>0.11705308928334501</v>
      </c>
      <c r="M799" s="137">
        <f t="shared" si="90"/>
        <v>-5.2724672976609877E-2</v>
      </c>
      <c r="N799" s="383">
        <f t="shared" si="84"/>
        <v>-68.594799542569447</v>
      </c>
    </row>
    <row r="800" spans="2:14" x14ac:dyDescent="0.2">
      <c r="B800" s="382">
        <v>11</v>
      </c>
      <c r="C800" s="382">
        <v>2406</v>
      </c>
      <c r="D800" s="379" t="s">
        <v>1369</v>
      </c>
      <c r="E800" s="380">
        <v>600</v>
      </c>
      <c r="F800" s="380">
        <v>931</v>
      </c>
      <c r="G800" s="380">
        <v>2386</v>
      </c>
      <c r="H800" s="137">
        <f t="shared" si="85"/>
        <v>3.2073039742212677</v>
      </c>
      <c r="I800" s="381">
        <f t="shared" si="86"/>
        <v>0.25146689019279128</v>
      </c>
      <c r="J800" s="137">
        <f t="shared" si="87"/>
        <v>-4.8944188557863741E-2</v>
      </c>
      <c r="K800" s="137">
        <f t="shared" si="88"/>
        <v>-0.10454677737260623</v>
      </c>
      <c r="L800" s="137">
        <f t="shared" si="89"/>
        <v>-0.14264205396917048</v>
      </c>
      <c r="M800" s="137">
        <f t="shared" si="90"/>
        <v>-0.29613301989964047</v>
      </c>
      <c r="N800" s="383">
        <f t="shared" si="84"/>
        <v>-706.57338548054213</v>
      </c>
    </row>
    <row r="801" spans="2:14" x14ac:dyDescent="0.2">
      <c r="B801" s="382">
        <v>11</v>
      </c>
      <c r="C801" s="382">
        <v>2407</v>
      </c>
      <c r="D801" s="379" t="s">
        <v>1370</v>
      </c>
      <c r="E801" s="380">
        <v>5671</v>
      </c>
      <c r="F801" s="380">
        <v>1193</v>
      </c>
      <c r="G801" s="380">
        <v>6636</v>
      </c>
      <c r="H801" s="137">
        <f t="shared" si="85"/>
        <v>10.316010058675607</v>
      </c>
      <c r="I801" s="381">
        <f t="shared" si="86"/>
        <v>0.85458107293550334</v>
      </c>
      <c r="J801" s="137">
        <f t="shared" si="87"/>
        <v>6.5370016830659239E-2</v>
      </c>
      <c r="K801" s="137">
        <f t="shared" si="88"/>
        <v>7.921858102517533E-2</v>
      </c>
      <c r="L801" s="137">
        <f t="shared" si="89"/>
        <v>0.3631900382124148</v>
      </c>
      <c r="M801" s="137">
        <f t="shared" si="90"/>
        <v>0.50777863606824936</v>
      </c>
      <c r="N801" s="383">
        <f t="shared" si="84"/>
        <v>3369.6190289489027</v>
      </c>
    </row>
    <row r="802" spans="2:14" x14ac:dyDescent="0.2">
      <c r="B802" s="382">
        <v>11</v>
      </c>
      <c r="C802" s="382">
        <v>2408</v>
      </c>
      <c r="D802" s="379" t="s">
        <v>1371</v>
      </c>
      <c r="E802" s="380">
        <v>800</v>
      </c>
      <c r="F802" s="380">
        <v>660</v>
      </c>
      <c r="G802" s="380">
        <v>2401</v>
      </c>
      <c r="H802" s="137">
        <f t="shared" si="85"/>
        <v>4.8499999999999996</v>
      </c>
      <c r="I802" s="381">
        <f t="shared" si="86"/>
        <v>0.33319450229071218</v>
      </c>
      <c r="J802" s="137">
        <f t="shared" si="87"/>
        <v>-4.8540726656492485E-2</v>
      </c>
      <c r="K802" s="137">
        <f t="shared" si="88"/>
        <v>-6.208185895714588E-2</v>
      </c>
      <c r="L802" s="137">
        <f t="shared" si="89"/>
        <v>-7.4097074926400788E-2</v>
      </c>
      <c r="M802" s="137">
        <f t="shared" si="90"/>
        <v>-0.18471966054003913</v>
      </c>
      <c r="N802" s="383">
        <f t="shared" si="84"/>
        <v>-443.51190495663394</v>
      </c>
    </row>
    <row r="803" spans="2:14" x14ac:dyDescent="0.2">
      <c r="B803" s="382">
        <v>11</v>
      </c>
      <c r="C803" s="382">
        <v>2421</v>
      </c>
      <c r="D803" s="379" t="s">
        <v>1372</v>
      </c>
      <c r="E803" s="380">
        <v>178</v>
      </c>
      <c r="F803" s="380">
        <v>1291</v>
      </c>
      <c r="G803" s="380">
        <v>599</v>
      </c>
      <c r="H803" s="137">
        <f t="shared" si="85"/>
        <v>0.60185902401239344</v>
      </c>
      <c r="I803" s="381">
        <f t="shared" si="86"/>
        <v>0.29716193656093487</v>
      </c>
      <c r="J803" s="137">
        <f t="shared" si="87"/>
        <v>-9.7009949741226231E-2</v>
      </c>
      <c r="K803" s="137">
        <f t="shared" si="88"/>
        <v>-0.17189947410427531</v>
      </c>
      <c r="L803" s="137">
        <f t="shared" si="89"/>
        <v>-0.10431760137278205</v>
      </c>
      <c r="M803" s="137">
        <f t="shared" si="90"/>
        <v>-0.3732270252182836</v>
      </c>
      <c r="N803" s="383">
        <f t="shared" si="84"/>
        <v>-223.56298810575188</v>
      </c>
    </row>
    <row r="804" spans="2:14" x14ac:dyDescent="0.2">
      <c r="B804" s="382">
        <v>11</v>
      </c>
      <c r="C804" s="382">
        <v>2422</v>
      </c>
      <c r="D804" s="379" t="s">
        <v>1373</v>
      </c>
      <c r="E804" s="380">
        <v>2951</v>
      </c>
      <c r="F804" s="380">
        <v>1550</v>
      </c>
      <c r="G804" s="380">
        <v>6501</v>
      </c>
      <c r="H804" s="137">
        <f t="shared" si="85"/>
        <v>6.0980645161290319</v>
      </c>
      <c r="I804" s="381">
        <f t="shared" si="86"/>
        <v>0.45393016459006308</v>
      </c>
      <c r="J804" s="137">
        <f t="shared" si="87"/>
        <v>6.1738859718317926E-2</v>
      </c>
      <c r="K804" s="137">
        <f t="shared" si="88"/>
        <v>-2.9818459628882566E-2</v>
      </c>
      <c r="L804" s="137">
        <f t="shared" si="89"/>
        <v>2.7163970509606252E-2</v>
      </c>
      <c r="M804" s="137">
        <f t="shared" si="90"/>
        <v>5.9084370599041619E-2</v>
      </c>
      <c r="N804" s="383">
        <f t="shared" si="84"/>
        <v>384.10749326436957</v>
      </c>
    </row>
    <row r="805" spans="2:14" x14ac:dyDescent="0.2">
      <c r="B805" s="382">
        <v>11</v>
      </c>
      <c r="C805" s="382">
        <v>2424</v>
      </c>
      <c r="D805" s="379" t="s">
        <v>1374</v>
      </c>
      <c r="E805" s="380">
        <v>156</v>
      </c>
      <c r="F805" s="380">
        <v>1624</v>
      </c>
      <c r="G805" s="380">
        <v>605</v>
      </c>
      <c r="H805" s="137">
        <f t="shared" si="85"/>
        <v>0.46859605911330049</v>
      </c>
      <c r="I805" s="381">
        <f t="shared" si="86"/>
        <v>0.25785123966942147</v>
      </c>
      <c r="J805" s="137">
        <f t="shared" si="87"/>
        <v>-9.6848564980677718E-2</v>
      </c>
      <c r="K805" s="137">
        <f t="shared" si="88"/>
        <v>-0.17534442121770102</v>
      </c>
      <c r="L805" s="137">
        <f t="shared" si="89"/>
        <v>-0.13728749765896028</v>
      </c>
      <c r="M805" s="137">
        <f t="shared" si="90"/>
        <v>-0.40948048385733904</v>
      </c>
      <c r="N805" s="383">
        <f t="shared" si="84"/>
        <v>-247.73569273369012</v>
      </c>
    </row>
    <row r="806" spans="2:14" x14ac:dyDescent="0.2">
      <c r="B806" s="382">
        <v>11</v>
      </c>
      <c r="C806" s="382">
        <v>2425</v>
      </c>
      <c r="D806" s="379" t="s">
        <v>1375</v>
      </c>
      <c r="E806" s="380">
        <v>279</v>
      </c>
      <c r="F806" s="380">
        <v>776</v>
      </c>
      <c r="G806" s="380">
        <v>753</v>
      </c>
      <c r="H806" s="137">
        <f t="shared" si="85"/>
        <v>1.3298969072164948</v>
      </c>
      <c r="I806" s="381">
        <f t="shared" si="86"/>
        <v>0.37051792828685259</v>
      </c>
      <c r="J806" s="137">
        <f t="shared" si="87"/>
        <v>-9.2867740887147984E-2</v>
      </c>
      <c r="K806" s="137">
        <f t="shared" si="88"/>
        <v>-0.15307915139790568</v>
      </c>
      <c r="L806" s="137">
        <f t="shared" si="89"/>
        <v>-4.2793903488520336E-2</v>
      </c>
      <c r="M806" s="137">
        <f t="shared" si="90"/>
        <v>-0.28874079577357403</v>
      </c>
      <c r="N806" s="383">
        <f t="shared" si="84"/>
        <v>-217.42181921750125</v>
      </c>
    </row>
    <row r="807" spans="2:14" x14ac:dyDescent="0.2">
      <c r="B807" s="382">
        <v>11</v>
      </c>
      <c r="C807" s="382">
        <v>2426</v>
      </c>
      <c r="D807" s="379" t="s">
        <v>1376</v>
      </c>
      <c r="E807" s="380">
        <v>449</v>
      </c>
      <c r="F807" s="380">
        <v>1551</v>
      </c>
      <c r="G807" s="380">
        <v>1897</v>
      </c>
      <c r="H807" s="137">
        <f t="shared" si="85"/>
        <v>1.5125725338491296</v>
      </c>
      <c r="I807" s="381">
        <f t="shared" si="86"/>
        <v>0.23668950975224037</v>
      </c>
      <c r="J807" s="137">
        <f t="shared" si="87"/>
        <v>-6.2097046542566731E-2</v>
      </c>
      <c r="K807" s="137">
        <f t="shared" si="88"/>
        <v>-0.14835685009583091</v>
      </c>
      <c r="L807" s="137">
        <f t="shared" si="89"/>
        <v>-0.15503584850939253</v>
      </c>
      <c r="M807" s="137">
        <f t="shared" si="90"/>
        <v>-0.3654897451477902</v>
      </c>
      <c r="N807" s="383">
        <f t="shared" si="84"/>
        <v>-693.33404654535798</v>
      </c>
    </row>
    <row r="808" spans="2:14" x14ac:dyDescent="0.2">
      <c r="B808" s="382">
        <v>11</v>
      </c>
      <c r="C808" s="382">
        <v>2427</v>
      </c>
      <c r="D808" s="379" t="s">
        <v>1377</v>
      </c>
      <c r="E808" s="380">
        <v>424</v>
      </c>
      <c r="F808" s="380">
        <v>1128</v>
      </c>
      <c r="G808" s="380">
        <v>1374</v>
      </c>
      <c r="H808" s="137">
        <f t="shared" si="85"/>
        <v>1.5939716312056738</v>
      </c>
      <c r="I808" s="381">
        <f t="shared" si="86"/>
        <v>0.30858806404657935</v>
      </c>
      <c r="J808" s="137">
        <f t="shared" si="87"/>
        <v>-7.6164418170377918E-2</v>
      </c>
      <c r="K808" s="137">
        <f t="shared" si="88"/>
        <v>-0.1462526226708579</v>
      </c>
      <c r="L808" s="137">
        <f t="shared" si="89"/>
        <v>-9.4734503947824497E-2</v>
      </c>
      <c r="M808" s="137">
        <f t="shared" si="90"/>
        <v>-0.31715154478906032</v>
      </c>
      <c r="N808" s="383">
        <f t="shared" si="84"/>
        <v>-435.76622254016888</v>
      </c>
    </row>
    <row r="809" spans="2:14" x14ac:dyDescent="0.2">
      <c r="B809" s="382">
        <v>11</v>
      </c>
      <c r="C809" s="382">
        <v>2428</v>
      </c>
      <c r="D809" s="379" t="s">
        <v>1378</v>
      </c>
      <c r="E809" s="380">
        <v>802</v>
      </c>
      <c r="F809" s="380">
        <v>3535</v>
      </c>
      <c r="G809" s="380">
        <v>2451</v>
      </c>
      <c r="H809" s="137">
        <f t="shared" si="85"/>
        <v>0.9202263083451202</v>
      </c>
      <c r="I809" s="381">
        <f t="shared" si="86"/>
        <v>0.32721338229294167</v>
      </c>
      <c r="J809" s="137">
        <f t="shared" si="87"/>
        <v>-4.7195853651921624E-2</v>
      </c>
      <c r="K809" s="137">
        <f t="shared" si="88"/>
        <v>-0.16366944216703241</v>
      </c>
      <c r="L809" s="137">
        <f t="shared" si="89"/>
        <v>-7.9113442520846872E-2</v>
      </c>
      <c r="M809" s="137">
        <f t="shared" si="90"/>
        <v>-0.28997873833980092</v>
      </c>
      <c r="N809" s="383">
        <f t="shared" si="84"/>
        <v>-710.73788767085205</v>
      </c>
    </row>
    <row r="810" spans="2:14" x14ac:dyDescent="0.2">
      <c r="B810" s="382">
        <v>11</v>
      </c>
      <c r="C810" s="382">
        <v>2430</v>
      </c>
      <c r="D810" s="379" t="s">
        <v>1379</v>
      </c>
      <c r="E810" s="380">
        <v>305</v>
      </c>
      <c r="F810" s="380">
        <v>2426</v>
      </c>
      <c r="G810" s="380">
        <v>1205</v>
      </c>
      <c r="H810" s="137">
        <f t="shared" si="85"/>
        <v>0.62242374278647983</v>
      </c>
      <c r="I810" s="381">
        <f t="shared" si="86"/>
        <v>0.25311203319502074</v>
      </c>
      <c r="J810" s="137">
        <f t="shared" si="87"/>
        <v>-8.0710088925827414E-2</v>
      </c>
      <c r="K810" s="137">
        <f t="shared" si="88"/>
        <v>-0.17136786077394875</v>
      </c>
      <c r="L810" s="137">
        <f t="shared" si="89"/>
        <v>-0.14126227191368759</v>
      </c>
      <c r="M810" s="137">
        <f t="shared" si="90"/>
        <v>-0.39334022161346371</v>
      </c>
      <c r="N810" s="383">
        <f t="shared" si="84"/>
        <v>-473.97496704422377</v>
      </c>
    </row>
    <row r="811" spans="2:14" x14ac:dyDescent="0.2">
      <c r="B811" s="382">
        <v>11</v>
      </c>
      <c r="C811" s="382">
        <v>2445</v>
      </c>
      <c r="D811" s="379" t="s">
        <v>1380</v>
      </c>
      <c r="E811" s="380">
        <v>81</v>
      </c>
      <c r="F811" s="380">
        <v>415</v>
      </c>
      <c r="G811" s="380">
        <v>354</v>
      </c>
      <c r="H811" s="137">
        <f t="shared" si="85"/>
        <v>1.0481927710843373</v>
      </c>
      <c r="I811" s="381">
        <f t="shared" si="86"/>
        <v>0.2288135593220339</v>
      </c>
      <c r="J811" s="137">
        <f t="shared" si="87"/>
        <v>-0.10359982746362342</v>
      </c>
      <c r="K811" s="137">
        <f t="shared" si="88"/>
        <v>-0.16036141358788014</v>
      </c>
      <c r="L811" s="137">
        <f t="shared" si="89"/>
        <v>-0.16164141110106073</v>
      </c>
      <c r="M811" s="137">
        <f t="shared" si="90"/>
        <v>-0.42560265215256426</v>
      </c>
      <c r="N811" s="383">
        <f t="shared" si="84"/>
        <v>-150.66333886200775</v>
      </c>
    </row>
    <row r="812" spans="2:14" x14ac:dyDescent="0.2">
      <c r="B812" s="382">
        <v>11</v>
      </c>
      <c r="C812" s="382">
        <v>2455</v>
      </c>
      <c r="D812" s="379" t="s">
        <v>1381</v>
      </c>
      <c r="E812" s="380">
        <v>191</v>
      </c>
      <c r="F812" s="380">
        <v>437</v>
      </c>
      <c r="G812" s="380">
        <v>904</v>
      </c>
      <c r="H812" s="137">
        <f t="shared" si="85"/>
        <v>2.5057208237986268</v>
      </c>
      <c r="I812" s="381">
        <f t="shared" si="86"/>
        <v>0.21128318584070796</v>
      </c>
      <c r="J812" s="137">
        <f t="shared" si="87"/>
        <v>-8.8806224413343973E-2</v>
      </c>
      <c r="K812" s="137">
        <f t="shared" si="88"/>
        <v>-0.12268322549010602</v>
      </c>
      <c r="L812" s="137">
        <f t="shared" si="89"/>
        <v>-0.17634414194127798</v>
      </c>
      <c r="M812" s="137">
        <f t="shared" si="90"/>
        <v>-0.38783359184472799</v>
      </c>
      <c r="N812" s="383">
        <f t="shared" si="84"/>
        <v>-350.60156702763408</v>
      </c>
    </row>
    <row r="813" spans="2:14" x14ac:dyDescent="0.2">
      <c r="B813" s="382">
        <v>11</v>
      </c>
      <c r="C813" s="382">
        <v>2457</v>
      </c>
      <c r="D813" s="379" t="s">
        <v>1382</v>
      </c>
      <c r="E813" s="380">
        <v>431</v>
      </c>
      <c r="F813" s="380">
        <v>1185</v>
      </c>
      <c r="G813" s="380">
        <v>1496</v>
      </c>
      <c r="H813" s="137">
        <f t="shared" si="85"/>
        <v>1.6261603375527427</v>
      </c>
      <c r="I813" s="381">
        <f t="shared" si="86"/>
        <v>0.28810160427807485</v>
      </c>
      <c r="J813" s="137">
        <f t="shared" si="87"/>
        <v>-7.2882928039225026E-2</v>
      </c>
      <c r="K813" s="137">
        <f t="shared" si="88"/>
        <v>-0.14542052058533694</v>
      </c>
      <c r="L813" s="137">
        <f t="shared" si="89"/>
        <v>-0.11191650547027455</v>
      </c>
      <c r="M813" s="137">
        <f t="shared" si="90"/>
        <v>-0.33021995409483651</v>
      </c>
      <c r="N813" s="383">
        <f t="shared" si="84"/>
        <v>-494.00905132587542</v>
      </c>
    </row>
    <row r="814" spans="2:14" x14ac:dyDescent="0.2">
      <c r="B814" s="382">
        <v>11</v>
      </c>
      <c r="C814" s="382">
        <v>2461</v>
      </c>
      <c r="D814" s="379" t="s">
        <v>1383</v>
      </c>
      <c r="E814" s="380">
        <v>358</v>
      </c>
      <c r="F814" s="380">
        <v>715</v>
      </c>
      <c r="G814" s="380">
        <v>1150</v>
      </c>
      <c r="H814" s="137">
        <f t="shared" si="85"/>
        <v>2.1090909090909089</v>
      </c>
      <c r="I814" s="381">
        <f t="shared" si="86"/>
        <v>0.31130434782608696</v>
      </c>
      <c r="J814" s="137">
        <f t="shared" si="87"/>
        <v>-8.218944923085536E-2</v>
      </c>
      <c r="K814" s="137">
        <f t="shared" si="88"/>
        <v>-0.13293640483971195</v>
      </c>
      <c r="L814" s="137">
        <f t="shared" si="89"/>
        <v>-9.245635571907794E-2</v>
      </c>
      <c r="M814" s="137">
        <f t="shared" si="90"/>
        <v>-0.30758220978964523</v>
      </c>
      <c r="N814" s="383">
        <f t="shared" si="84"/>
        <v>-353.71954125809202</v>
      </c>
    </row>
    <row r="815" spans="2:14" x14ac:dyDescent="0.2">
      <c r="B815" s="382">
        <v>11</v>
      </c>
      <c r="C815" s="382">
        <v>2463</v>
      </c>
      <c r="D815" s="379" t="s">
        <v>1384</v>
      </c>
      <c r="E815" s="380">
        <v>62</v>
      </c>
      <c r="F815" s="380">
        <v>153</v>
      </c>
      <c r="G815" s="380">
        <v>220</v>
      </c>
      <c r="H815" s="137">
        <f t="shared" si="85"/>
        <v>1.8431372549019607</v>
      </c>
      <c r="I815" s="381">
        <f t="shared" si="86"/>
        <v>0.2818181818181818</v>
      </c>
      <c r="J815" s="137">
        <f t="shared" si="87"/>
        <v>-0.10720408711587333</v>
      </c>
      <c r="K815" s="137">
        <f t="shared" si="88"/>
        <v>-0.13981150531490388</v>
      </c>
      <c r="L815" s="137">
        <f t="shared" si="89"/>
        <v>-0.11718641425354115</v>
      </c>
      <c r="M815" s="137">
        <f t="shared" si="90"/>
        <v>-0.36420200668431835</v>
      </c>
      <c r="N815" s="383">
        <f t="shared" si="84"/>
        <v>-80.124441470550039</v>
      </c>
    </row>
    <row r="816" spans="2:14" x14ac:dyDescent="0.2">
      <c r="B816" s="382">
        <v>11</v>
      </c>
      <c r="C816" s="382">
        <v>2464</v>
      </c>
      <c r="D816" s="379" t="s">
        <v>1385</v>
      </c>
      <c r="E816" s="380">
        <v>533</v>
      </c>
      <c r="F816" s="380">
        <v>751</v>
      </c>
      <c r="G816" s="380">
        <v>1140</v>
      </c>
      <c r="H816" s="137">
        <f t="shared" si="85"/>
        <v>2.2276964047936083</v>
      </c>
      <c r="I816" s="381">
        <f t="shared" si="86"/>
        <v>0.46754385964912282</v>
      </c>
      <c r="J816" s="137">
        <f t="shared" si="87"/>
        <v>-8.2458423831769545E-2</v>
      </c>
      <c r="K816" s="137">
        <f t="shared" si="88"/>
        <v>-0.12987036424571177</v>
      </c>
      <c r="L816" s="137">
        <f t="shared" si="89"/>
        <v>3.8581781682161552E-2</v>
      </c>
      <c r="M816" s="137">
        <f t="shared" si="90"/>
        <v>-0.17374700639531976</v>
      </c>
      <c r="N816" s="383">
        <f t="shared" si="84"/>
        <v>-198.07158729066452</v>
      </c>
    </row>
    <row r="817" spans="2:14" x14ac:dyDescent="0.2">
      <c r="B817" s="382">
        <v>11</v>
      </c>
      <c r="C817" s="382">
        <v>2465</v>
      </c>
      <c r="D817" s="379" t="s">
        <v>1386</v>
      </c>
      <c r="E817" s="380">
        <v>1228</v>
      </c>
      <c r="F817" s="380">
        <v>2567</v>
      </c>
      <c r="G817" s="380">
        <v>2926</v>
      </c>
      <c r="H817" s="137">
        <f t="shared" si="85"/>
        <v>1.6182313985196728</v>
      </c>
      <c r="I817" s="381">
        <f t="shared" si="86"/>
        <v>0.41968557758031444</v>
      </c>
      <c r="J817" s="137">
        <f t="shared" si="87"/>
        <v>-3.4419560108498462E-2</v>
      </c>
      <c r="K817" s="137">
        <f t="shared" si="88"/>
        <v>-0.14562548957769866</v>
      </c>
      <c r="L817" s="137">
        <f t="shared" si="89"/>
        <v>-1.556977510986141E-3</v>
      </c>
      <c r="M817" s="137">
        <f t="shared" si="90"/>
        <v>-0.18160202719718324</v>
      </c>
      <c r="N817" s="383">
        <f t="shared" si="84"/>
        <v>-531.36753157895816</v>
      </c>
    </row>
    <row r="818" spans="2:14" x14ac:dyDescent="0.2">
      <c r="B818" s="382">
        <v>11</v>
      </c>
      <c r="C818" s="382">
        <v>2471</v>
      </c>
      <c r="D818" s="379" t="s">
        <v>1387</v>
      </c>
      <c r="E818" s="380">
        <v>442</v>
      </c>
      <c r="F818" s="380">
        <v>170</v>
      </c>
      <c r="G818" s="380">
        <v>1191</v>
      </c>
      <c r="H818" s="137">
        <f t="shared" si="85"/>
        <v>9.6058823529411761</v>
      </c>
      <c r="I818" s="381">
        <f t="shared" si="86"/>
        <v>0.37111670864819479</v>
      </c>
      <c r="J818" s="137">
        <f t="shared" si="87"/>
        <v>-8.1086653367107256E-2</v>
      </c>
      <c r="K818" s="137">
        <f t="shared" si="88"/>
        <v>6.0861249774997628E-2</v>
      </c>
      <c r="L818" s="137">
        <f t="shared" si="89"/>
        <v>-4.2291706173979357E-2</v>
      </c>
      <c r="M818" s="137">
        <f t="shared" si="90"/>
        <v>-6.2517109766088985E-2</v>
      </c>
      <c r="N818" s="383">
        <f t="shared" si="84"/>
        <v>-74.457877731411983</v>
      </c>
    </row>
    <row r="819" spans="2:14" x14ac:dyDescent="0.2">
      <c r="B819" s="382">
        <v>11</v>
      </c>
      <c r="C819" s="382">
        <v>2472</v>
      </c>
      <c r="D819" s="379" t="s">
        <v>1388</v>
      </c>
      <c r="E819" s="380">
        <v>170</v>
      </c>
      <c r="F819" s="380">
        <v>621</v>
      </c>
      <c r="G819" s="380">
        <v>1055</v>
      </c>
      <c r="H819" s="137">
        <f t="shared" si="85"/>
        <v>1.9726247987117553</v>
      </c>
      <c r="I819" s="381">
        <f t="shared" si="86"/>
        <v>0.16113744075829384</v>
      </c>
      <c r="J819" s="137">
        <f t="shared" si="87"/>
        <v>-8.474470793953999E-2</v>
      </c>
      <c r="K819" s="137">
        <f t="shared" si="88"/>
        <v>-0.13646415565470454</v>
      </c>
      <c r="L819" s="137">
        <f t="shared" si="89"/>
        <v>-0.21840139722532889</v>
      </c>
      <c r="M819" s="137">
        <f t="shared" si="90"/>
        <v>-0.43961026081957344</v>
      </c>
      <c r="N819" s="383">
        <f t="shared" si="84"/>
        <v>-463.78882516465001</v>
      </c>
    </row>
    <row r="820" spans="2:14" x14ac:dyDescent="0.2">
      <c r="B820" s="382">
        <v>11</v>
      </c>
      <c r="C820" s="382">
        <v>2473</v>
      </c>
      <c r="D820" s="379" t="s">
        <v>1389</v>
      </c>
      <c r="E820" s="380">
        <v>2752</v>
      </c>
      <c r="F820" s="380">
        <v>573</v>
      </c>
      <c r="G820" s="380">
        <v>6862</v>
      </c>
      <c r="H820" s="137">
        <f t="shared" si="85"/>
        <v>16.778359511343805</v>
      </c>
      <c r="I820" s="381">
        <f t="shared" si="86"/>
        <v>0.40104925677645004</v>
      </c>
      <c r="J820" s="137">
        <f t="shared" si="87"/>
        <v>7.1448842811319524E-2</v>
      </c>
      <c r="K820" s="137">
        <f t="shared" si="88"/>
        <v>0.24627513803465464</v>
      </c>
      <c r="L820" s="137">
        <f t="shared" si="89"/>
        <v>-1.7187266787083998E-2</v>
      </c>
      <c r="M820" s="137">
        <f t="shared" si="90"/>
        <v>0.30053671405889021</v>
      </c>
      <c r="N820" s="383">
        <f t="shared" si="84"/>
        <v>2062.2829318721047</v>
      </c>
    </row>
    <row r="821" spans="2:14" x14ac:dyDescent="0.2">
      <c r="B821" s="382">
        <v>11</v>
      </c>
      <c r="C821" s="382">
        <v>2474</v>
      </c>
      <c r="D821" s="379" t="s">
        <v>1390</v>
      </c>
      <c r="E821" s="380">
        <v>411</v>
      </c>
      <c r="F821" s="380">
        <v>597</v>
      </c>
      <c r="G821" s="380">
        <v>932</v>
      </c>
      <c r="H821" s="137">
        <f t="shared" si="85"/>
        <v>2.2495812395309884</v>
      </c>
      <c r="I821" s="381">
        <f t="shared" si="86"/>
        <v>0.44098712446351929</v>
      </c>
      <c r="J821" s="137">
        <f t="shared" si="87"/>
        <v>-8.8053095530784303E-2</v>
      </c>
      <c r="K821" s="137">
        <f t="shared" si="88"/>
        <v>-0.12930462493236675</v>
      </c>
      <c r="L821" s="137">
        <f t="shared" si="89"/>
        <v>1.6308637881501227E-2</v>
      </c>
      <c r="M821" s="137">
        <f t="shared" si="90"/>
        <v>-0.20104908258164983</v>
      </c>
      <c r="N821" s="383">
        <f t="shared" si="84"/>
        <v>-187.37774496609765</v>
      </c>
    </row>
    <row r="822" spans="2:14" x14ac:dyDescent="0.2">
      <c r="B822" s="382">
        <v>11</v>
      </c>
      <c r="C822" s="382">
        <v>2475</v>
      </c>
      <c r="D822" s="379" t="s">
        <v>1391</v>
      </c>
      <c r="E822" s="380">
        <v>242</v>
      </c>
      <c r="F822" s="380">
        <v>828</v>
      </c>
      <c r="G822" s="380">
        <v>1266</v>
      </c>
      <c r="H822" s="137">
        <f t="shared" si="85"/>
        <v>1.8212560386473431</v>
      </c>
      <c r="I822" s="381">
        <f t="shared" si="86"/>
        <v>0.19115323854660349</v>
      </c>
      <c r="J822" s="137">
        <f t="shared" si="87"/>
        <v>-7.9069343860250968E-2</v>
      </c>
      <c r="K822" s="137">
        <f t="shared" si="88"/>
        <v>-0.1403771510877686</v>
      </c>
      <c r="L822" s="137">
        <f t="shared" si="89"/>
        <v>-0.19322713631719649</v>
      </c>
      <c r="M822" s="137">
        <f t="shared" si="90"/>
        <v>-0.41267363126521606</v>
      </c>
      <c r="N822" s="383">
        <f t="shared" si="84"/>
        <v>-522.44481718176348</v>
      </c>
    </row>
    <row r="823" spans="2:14" x14ac:dyDescent="0.2">
      <c r="B823" s="382">
        <v>11</v>
      </c>
      <c r="C823" s="382">
        <v>2476</v>
      </c>
      <c r="D823" s="379" t="s">
        <v>1392</v>
      </c>
      <c r="E823" s="380">
        <v>511</v>
      </c>
      <c r="F823" s="380">
        <v>752</v>
      </c>
      <c r="G823" s="380">
        <v>3401</v>
      </c>
      <c r="H823" s="137">
        <f t="shared" si="85"/>
        <v>5.2021276595744679</v>
      </c>
      <c r="I823" s="381">
        <f t="shared" si="86"/>
        <v>0.15024992649220817</v>
      </c>
      <c r="J823" s="137">
        <f t="shared" si="87"/>
        <v>-2.1643266565075307E-2</v>
      </c>
      <c r="K823" s="137">
        <f t="shared" si="88"/>
        <v>-5.2979096120322075E-2</v>
      </c>
      <c r="L823" s="137">
        <f t="shared" si="89"/>
        <v>-0.22753275954021632</v>
      </c>
      <c r="M823" s="137">
        <f t="shared" si="90"/>
        <v>-0.30215512222561369</v>
      </c>
      <c r="N823" s="383">
        <f t="shared" si="84"/>
        <v>-1027.6295706893122</v>
      </c>
    </row>
    <row r="824" spans="2:14" x14ac:dyDescent="0.2">
      <c r="B824" s="382">
        <v>11</v>
      </c>
      <c r="C824" s="382">
        <v>2477</v>
      </c>
      <c r="D824" s="379" t="s">
        <v>1393</v>
      </c>
      <c r="E824" s="380">
        <v>246</v>
      </c>
      <c r="F824" s="380">
        <v>850</v>
      </c>
      <c r="G824" s="380">
        <v>973</v>
      </c>
      <c r="H824" s="137">
        <f t="shared" si="85"/>
        <v>1.4341176470588235</v>
      </c>
      <c r="I824" s="381">
        <f t="shared" si="86"/>
        <v>0.25282631038026721</v>
      </c>
      <c r="J824" s="137">
        <f t="shared" si="87"/>
        <v>-8.6950299667036199E-2</v>
      </c>
      <c r="K824" s="137">
        <f t="shared" si="88"/>
        <v>-0.15038496748003483</v>
      </c>
      <c r="L824" s="137">
        <f t="shared" si="89"/>
        <v>-0.14150190774601631</v>
      </c>
      <c r="M824" s="137">
        <f t="shared" si="90"/>
        <v>-0.37883717489308733</v>
      </c>
      <c r="N824" s="383">
        <f t="shared" si="84"/>
        <v>-368.60857117097396</v>
      </c>
    </row>
    <row r="825" spans="2:14" x14ac:dyDescent="0.2">
      <c r="B825" s="382">
        <v>11</v>
      </c>
      <c r="C825" s="382">
        <v>2478</v>
      </c>
      <c r="D825" s="379" t="s">
        <v>1394</v>
      </c>
      <c r="E825" s="380">
        <v>203</v>
      </c>
      <c r="F825" s="380">
        <v>629</v>
      </c>
      <c r="G825" s="380">
        <v>1546</v>
      </c>
      <c r="H825" s="137">
        <f t="shared" si="85"/>
        <v>2.7806041335453102</v>
      </c>
      <c r="I825" s="381">
        <f t="shared" si="86"/>
        <v>0.13130659767141009</v>
      </c>
      <c r="J825" s="137">
        <f t="shared" si="87"/>
        <v>-7.1538055034654158E-2</v>
      </c>
      <c r="K825" s="137">
        <f t="shared" si="88"/>
        <v>-0.11557728675343014</v>
      </c>
      <c r="L825" s="137">
        <f t="shared" si="89"/>
        <v>-0.24342053655572679</v>
      </c>
      <c r="M825" s="137">
        <f t="shared" si="90"/>
        <v>-0.43053587834381113</v>
      </c>
      <c r="N825" s="383">
        <f t="shared" si="84"/>
        <v>-665.60846791953202</v>
      </c>
    </row>
    <row r="826" spans="2:14" x14ac:dyDescent="0.2">
      <c r="B826" s="382">
        <v>11</v>
      </c>
      <c r="C826" s="382">
        <v>2479</v>
      </c>
      <c r="D826" s="379" t="s">
        <v>1395</v>
      </c>
      <c r="E826" s="380">
        <v>200</v>
      </c>
      <c r="F826" s="380">
        <v>531</v>
      </c>
      <c r="G826" s="380">
        <v>1418</v>
      </c>
      <c r="H826" s="137">
        <f t="shared" si="85"/>
        <v>3.0470809792843689</v>
      </c>
      <c r="I826" s="381">
        <f t="shared" si="86"/>
        <v>0.14104372355430184</v>
      </c>
      <c r="J826" s="137">
        <f t="shared" si="87"/>
        <v>-7.498092992635555E-2</v>
      </c>
      <c r="K826" s="137">
        <f t="shared" si="88"/>
        <v>-0.10868866138614471</v>
      </c>
      <c r="L826" s="137">
        <f t="shared" si="89"/>
        <v>-0.2352540054110269</v>
      </c>
      <c r="M826" s="137">
        <f t="shared" si="90"/>
        <v>-0.41892359672352719</v>
      </c>
      <c r="N826" s="383">
        <f t="shared" si="84"/>
        <v>-594.03366015396159</v>
      </c>
    </row>
    <row r="827" spans="2:14" x14ac:dyDescent="0.2">
      <c r="B827" s="382">
        <v>11</v>
      </c>
      <c r="C827" s="382">
        <v>2480</v>
      </c>
      <c r="D827" s="379" t="s">
        <v>1396</v>
      </c>
      <c r="E827" s="380">
        <v>239</v>
      </c>
      <c r="F827" s="380">
        <v>1633</v>
      </c>
      <c r="G827" s="380">
        <v>1064</v>
      </c>
      <c r="H827" s="137">
        <f t="shared" si="85"/>
        <v>0.79791794243723213</v>
      </c>
      <c r="I827" s="381">
        <f t="shared" si="86"/>
        <v>0.22462406015037595</v>
      </c>
      <c r="J827" s="137">
        <f t="shared" si="87"/>
        <v>-8.450263079871724E-2</v>
      </c>
      <c r="K827" s="137">
        <f t="shared" si="88"/>
        <v>-0.16683120471975094</v>
      </c>
      <c r="L827" s="137">
        <f t="shared" si="89"/>
        <v>-0.16515514563397388</v>
      </c>
      <c r="M827" s="137">
        <f t="shared" si="90"/>
        <v>-0.41648898115244204</v>
      </c>
      <c r="N827" s="383">
        <f t="shared" si="84"/>
        <v>-443.14427594619832</v>
      </c>
    </row>
    <row r="828" spans="2:14" x14ac:dyDescent="0.2">
      <c r="B828" s="382">
        <v>11</v>
      </c>
      <c r="C828" s="382">
        <v>2481</v>
      </c>
      <c r="D828" s="379" t="s">
        <v>1397</v>
      </c>
      <c r="E828" s="380">
        <v>591</v>
      </c>
      <c r="F828" s="380">
        <v>264</v>
      </c>
      <c r="G828" s="380">
        <v>1467</v>
      </c>
      <c r="H828" s="137">
        <f t="shared" si="85"/>
        <v>7.7954545454545459</v>
      </c>
      <c r="I828" s="381">
        <f t="shared" si="86"/>
        <v>0.40286298568507156</v>
      </c>
      <c r="J828" s="137">
        <f t="shared" si="87"/>
        <v>-7.3662954381876117E-2</v>
      </c>
      <c r="K828" s="137">
        <f t="shared" si="88"/>
        <v>1.4060339603223672E-2</v>
      </c>
      <c r="L828" s="137">
        <f t="shared" si="89"/>
        <v>-1.566609166842553E-2</v>
      </c>
      <c r="M828" s="137">
        <f t="shared" si="90"/>
        <v>-7.5268706447077977E-2</v>
      </c>
      <c r="N828" s="383">
        <f t="shared" si="84"/>
        <v>-110.41919235786339</v>
      </c>
    </row>
    <row r="829" spans="2:14" x14ac:dyDescent="0.2">
      <c r="B829" s="382">
        <v>11</v>
      </c>
      <c r="C829" s="382">
        <v>2491</v>
      </c>
      <c r="D829" s="379" t="s">
        <v>1398</v>
      </c>
      <c r="E829" s="380">
        <v>79</v>
      </c>
      <c r="F829" s="380">
        <v>530</v>
      </c>
      <c r="G829" s="380">
        <v>325</v>
      </c>
      <c r="H829" s="137">
        <f t="shared" si="85"/>
        <v>0.76226415094339628</v>
      </c>
      <c r="I829" s="381">
        <f t="shared" si="86"/>
        <v>0.24307692307692308</v>
      </c>
      <c r="J829" s="137">
        <f t="shared" si="87"/>
        <v>-0.10437985380627453</v>
      </c>
      <c r="K829" s="137">
        <f t="shared" si="88"/>
        <v>-0.16775288184274137</v>
      </c>
      <c r="L829" s="137">
        <f t="shared" si="89"/>
        <v>-0.14967872254866693</v>
      </c>
      <c r="M829" s="137">
        <f t="shared" si="90"/>
        <v>-0.42181145819768284</v>
      </c>
      <c r="N829" s="383">
        <f t="shared" si="84"/>
        <v>-137.08872391424691</v>
      </c>
    </row>
    <row r="830" spans="2:14" x14ac:dyDescent="0.2">
      <c r="B830" s="382">
        <v>11</v>
      </c>
      <c r="C830" s="382">
        <v>2492</v>
      </c>
      <c r="D830" s="379" t="s">
        <v>1399</v>
      </c>
      <c r="E830" s="380">
        <v>112</v>
      </c>
      <c r="F830" s="380">
        <v>851</v>
      </c>
      <c r="G830" s="380">
        <v>528</v>
      </c>
      <c r="H830" s="137">
        <f t="shared" si="85"/>
        <v>0.75205640423031728</v>
      </c>
      <c r="I830" s="381">
        <f t="shared" si="86"/>
        <v>0.21212121212121213</v>
      </c>
      <c r="J830" s="137">
        <f t="shared" si="87"/>
        <v>-9.8919669407716848E-2</v>
      </c>
      <c r="K830" s="137">
        <f t="shared" si="88"/>
        <v>-0.16801675971458996</v>
      </c>
      <c r="L830" s="137">
        <f t="shared" si="89"/>
        <v>-0.17564128898424278</v>
      </c>
      <c r="M830" s="137">
        <f t="shared" si="90"/>
        <v>-0.44257771810654956</v>
      </c>
      <c r="N830" s="383">
        <f t="shared" si="84"/>
        <v>-233.68103516025818</v>
      </c>
    </row>
    <row r="831" spans="2:14" x14ac:dyDescent="0.2">
      <c r="B831" s="382">
        <v>11</v>
      </c>
      <c r="C831" s="382">
        <v>2493</v>
      </c>
      <c r="D831" s="379" t="s">
        <v>1400</v>
      </c>
      <c r="E831" s="380">
        <v>1080</v>
      </c>
      <c r="F831" s="380">
        <v>1325</v>
      </c>
      <c r="G831" s="380">
        <v>4088</v>
      </c>
      <c r="H831" s="137">
        <f t="shared" si="85"/>
        <v>3.9003773584905659</v>
      </c>
      <c r="I831" s="381">
        <f t="shared" si="86"/>
        <v>0.26418786692759294</v>
      </c>
      <c r="J831" s="137">
        <f t="shared" si="87"/>
        <v>-3.1647114822717115E-3</v>
      </c>
      <c r="K831" s="137">
        <f t="shared" si="88"/>
        <v>-8.6630313062070974E-2</v>
      </c>
      <c r="L831" s="137">
        <f t="shared" si="89"/>
        <v>-0.1319729659913422</v>
      </c>
      <c r="M831" s="137">
        <f t="shared" si="90"/>
        <v>-0.22176799053568488</v>
      </c>
      <c r="N831" s="383">
        <f t="shared" si="84"/>
        <v>-906.58754530987983</v>
      </c>
    </row>
    <row r="832" spans="2:14" x14ac:dyDescent="0.2">
      <c r="B832" s="382">
        <v>11</v>
      </c>
      <c r="C832" s="382">
        <v>2495</v>
      </c>
      <c r="D832" s="379" t="s">
        <v>1401</v>
      </c>
      <c r="E832" s="380">
        <v>1271</v>
      </c>
      <c r="F832" s="380">
        <v>402</v>
      </c>
      <c r="G832" s="380">
        <v>4197</v>
      </c>
      <c r="H832" s="137">
        <f t="shared" si="85"/>
        <v>13.601990049751244</v>
      </c>
      <c r="I832" s="381">
        <f t="shared" si="86"/>
        <v>0.3028353585894687</v>
      </c>
      <c r="J832" s="137">
        <f t="shared" si="87"/>
        <v>-2.328883323072398E-4</v>
      </c>
      <c r="K832" s="137">
        <f t="shared" si="88"/>
        <v>0.16416361653149344</v>
      </c>
      <c r="L832" s="137">
        <f t="shared" si="89"/>
        <v>-9.9559300181004881E-2</v>
      </c>
      <c r="M832" s="137">
        <f t="shared" si="90"/>
        <v>6.4371428018181312E-2</v>
      </c>
      <c r="N832" s="383">
        <f t="shared" si="84"/>
        <v>270.16688339230694</v>
      </c>
    </row>
    <row r="833" spans="2:14" x14ac:dyDescent="0.2">
      <c r="B833" s="382">
        <v>11</v>
      </c>
      <c r="C833" s="382">
        <v>2497</v>
      </c>
      <c r="D833" s="379" t="s">
        <v>1402</v>
      </c>
      <c r="E833" s="380">
        <v>573</v>
      </c>
      <c r="F833" s="380">
        <v>332</v>
      </c>
      <c r="G833" s="380">
        <v>2457</v>
      </c>
      <c r="H833" s="137">
        <f t="shared" si="85"/>
        <v>9.1265060240963862</v>
      </c>
      <c r="I833" s="381">
        <f t="shared" si="86"/>
        <v>0.23321123321123322</v>
      </c>
      <c r="J833" s="137">
        <f t="shared" si="87"/>
        <v>-4.7034468891373117E-2</v>
      </c>
      <c r="K833" s="137">
        <f t="shared" si="88"/>
        <v>4.8469013855971362E-2</v>
      </c>
      <c r="L833" s="137">
        <f t="shared" si="89"/>
        <v>-0.15795308035415309</v>
      </c>
      <c r="M833" s="137">
        <f t="shared" si="90"/>
        <v>-0.15651853538955485</v>
      </c>
      <c r="N833" s="383">
        <f t="shared" si="84"/>
        <v>-384.56604145213623</v>
      </c>
    </row>
    <row r="834" spans="2:14" x14ac:dyDescent="0.2">
      <c r="B834" s="382">
        <v>11</v>
      </c>
      <c r="C834" s="382">
        <v>2499</v>
      </c>
      <c r="D834" s="379" t="s">
        <v>1403</v>
      </c>
      <c r="E834" s="380">
        <v>203</v>
      </c>
      <c r="F834" s="380">
        <v>835</v>
      </c>
      <c r="G834" s="380">
        <v>1257</v>
      </c>
      <c r="H834" s="137">
        <f t="shared" si="85"/>
        <v>1.7485029940119761</v>
      </c>
      <c r="I834" s="381">
        <f t="shared" si="86"/>
        <v>0.1614956245027844</v>
      </c>
      <c r="J834" s="137">
        <f t="shared" si="87"/>
        <v>-7.9311421001073718E-2</v>
      </c>
      <c r="K834" s="137">
        <f t="shared" si="88"/>
        <v>-0.14225787159627082</v>
      </c>
      <c r="L834" s="137">
        <f t="shared" si="89"/>
        <v>-0.21810098838394307</v>
      </c>
      <c r="M834" s="137">
        <f t="shared" si="90"/>
        <v>-0.43967028098128758</v>
      </c>
      <c r="N834" s="383">
        <f t="shared" si="84"/>
        <v>-552.66554319347847</v>
      </c>
    </row>
    <row r="835" spans="2:14" x14ac:dyDescent="0.2">
      <c r="B835" s="382">
        <v>11</v>
      </c>
      <c r="C835" s="382">
        <v>2500</v>
      </c>
      <c r="D835" s="379" t="s">
        <v>1404</v>
      </c>
      <c r="E835" s="380">
        <v>1644</v>
      </c>
      <c r="F835" s="380">
        <v>755</v>
      </c>
      <c r="G835" s="380">
        <v>6667</v>
      </c>
      <c r="H835" s="137">
        <f t="shared" si="85"/>
        <v>11.007947019867549</v>
      </c>
      <c r="I835" s="381">
        <f t="shared" si="86"/>
        <v>0.24658767061646919</v>
      </c>
      <c r="J835" s="137">
        <f t="shared" si="87"/>
        <v>6.6203838093493173E-2</v>
      </c>
      <c r="K835" s="137">
        <f t="shared" si="88"/>
        <v>9.7105667950906541E-2</v>
      </c>
      <c r="L835" s="137">
        <f t="shared" si="89"/>
        <v>-0.14673425726520412</v>
      </c>
      <c r="M835" s="137">
        <f t="shared" si="90"/>
        <v>1.6575248779195584E-2</v>
      </c>
      <c r="N835" s="383">
        <f t="shared" si="84"/>
        <v>110.50718361089696</v>
      </c>
    </row>
    <row r="836" spans="2:14" x14ac:dyDescent="0.2">
      <c r="B836" s="382">
        <v>11</v>
      </c>
      <c r="C836" s="382">
        <v>2501</v>
      </c>
      <c r="D836" s="379" t="s">
        <v>1405</v>
      </c>
      <c r="E836" s="380">
        <v>363</v>
      </c>
      <c r="F836" s="380">
        <v>378</v>
      </c>
      <c r="G836" s="380">
        <v>2058</v>
      </c>
      <c r="H836" s="137">
        <f t="shared" si="85"/>
        <v>6.4047619047619051</v>
      </c>
      <c r="I836" s="381">
        <f t="shared" si="86"/>
        <v>0.17638483965014579</v>
      </c>
      <c r="J836" s="137">
        <f t="shared" si="87"/>
        <v>-5.7766555467848563E-2</v>
      </c>
      <c r="K836" s="137">
        <f t="shared" si="88"/>
        <v>-2.1890103206180667E-2</v>
      </c>
      <c r="L836" s="137">
        <f t="shared" si="89"/>
        <v>-0.20561339803300538</v>
      </c>
      <c r="M836" s="137">
        <f t="shared" si="90"/>
        <v>-0.28527005670703459</v>
      </c>
      <c r="N836" s="383">
        <f t="shared" si="84"/>
        <v>-587.08577670307716</v>
      </c>
    </row>
    <row r="837" spans="2:14" x14ac:dyDescent="0.2">
      <c r="B837" s="382">
        <v>11</v>
      </c>
      <c r="C837" s="382">
        <v>2502</v>
      </c>
      <c r="D837" s="379" t="s">
        <v>1406</v>
      </c>
      <c r="E837" s="380">
        <v>103</v>
      </c>
      <c r="F837" s="380">
        <v>481</v>
      </c>
      <c r="G837" s="380">
        <v>443</v>
      </c>
      <c r="H837" s="137">
        <f t="shared" si="85"/>
        <v>1.1351351351351351</v>
      </c>
      <c r="I837" s="381">
        <f t="shared" si="86"/>
        <v>0.2325056433408578</v>
      </c>
      <c r="J837" s="137">
        <f t="shared" si="87"/>
        <v>-0.10120595351548729</v>
      </c>
      <c r="K837" s="137">
        <f t="shared" si="88"/>
        <v>-0.15811388858122885</v>
      </c>
      <c r="L837" s="137">
        <f t="shared" si="89"/>
        <v>-0.1585448588441416</v>
      </c>
      <c r="M837" s="137">
        <f t="shared" si="90"/>
        <v>-0.41786470094085776</v>
      </c>
      <c r="N837" s="383">
        <f t="shared" si="84"/>
        <v>-185.11406251679998</v>
      </c>
    </row>
    <row r="838" spans="2:14" x14ac:dyDescent="0.2">
      <c r="B838" s="382">
        <v>11</v>
      </c>
      <c r="C838" s="382">
        <v>2503</v>
      </c>
      <c r="D838" s="379" t="s">
        <v>1407</v>
      </c>
      <c r="E838" s="380">
        <v>691</v>
      </c>
      <c r="F838" s="380">
        <v>863</v>
      </c>
      <c r="G838" s="380">
        <v>3691</v>
      </c>
      <c r="H838" s="137">
        <f t="shared" si="85"/>
        <v>5.0776361529548089</v>
      </c>
      <c r="I838" s="381">
        <f t="shared" si="86"/>
        <v>0.18721213763207803</v>
      </c>
      <c r="J838" s="137">
        <f t="shared" si="87"/>
        <v>-1.3843003138564328E-2</v>
      </c>
      <c r="K838" s="137">
        <f t="shared" si="88"/>
        <v>-5.6197294489990286E-2</v>
      </c>
      <c r="L838" s="137">
        <f t="shared" si="89"/>
        <v>-0.19653253913831306</v>
      </c>
      <c r="M838" s="137">
        <f t="shared" si="90"/>
        <v>-0.26657283676686766</v>
      </c>
      <c r="N838" s="383">
        <f t="shared" si="84"/>
        <v>-983.92034050650852</v>
      </c>
    </row>
    <row r="839" spans="2:14" x14ac:dyDescent="0.2">
      <c r="B839" s="382">
        <v>11</v>
      </c>
      <c r="C839" s="382">
        <v>2511</v>
      </c>
      <c r="D839" s="379" t="s">
        <v>1408</v>
      </c>
      <c r="E839" s="380">
        <v>290</v>
      </c>
      <c r="F839" s="380">
        <v>520</v>
      </c>
      <c r="G839" s="380">
        <v>1329</v>
      </c>
      <c r="H839" s="137">
        <f t="shared" si="85"/>
        <v>3.1134615384615385</v>
      </c>
      <c r="I839" s="381">
        <f t="shared" si="86"/>
        <v>0.218209179834462</v>
      </c>
      <c r="J839" s="137">
        <f t="shared" si="87"/>
        <v>-7.7374803874491679E-2</v>
      </c>
      <c r="K839" s="137">
        <f t="shared" si="88"/>
        <v>-0.10697267438331814</v>
      </c>
      <c r="L839" s="137">
        <f t="shared" si="89"/>
        <v>-0.1705353081705884</v>
      </c>
      <c r="M839" s="137">
        <f t="shared" si="90"/>
        <v>-0.35488278642839821</v>
      </c>
      <c r="N839" s="383">
        <f t="shared" si="84"/>
        <v>-471.63922316334123</v>
      </c>
    </row>
    <row r="840" spans="2:14" x14ac:dyDescent="0.2">
      <c r="B840" s="382">
        <v>11</v>
      </c>
      <c r="C840" s="382">
        <v>2513</v>
      </c>
      <c r="D840" s="379" t="s">
        <v>1409</v>
      </c>
      <c r="E840" s="380">
        <v>3383</v>
      </c>
      <c r="F840" s="380">
        <v>1184</v>
      </c>
      <c r="G840" s="380">
        <v>9345</v>
      </c>
      <c r="H840" s="137">
        <f t="shared" si="85"/>
        <v>10.75</v>
      </c>
      <c r="I840" s="381">
        <f t="shared" si="86"/>
        <v>0.36201177100053505</v>
      </c>
      <c r="J840" s="137">
        <f t="shared" si="87"/>
        <v>0.13823523621830835</v>
      </c>
      <c r="K840" s="137">
        <f t="shared" si="88"/>
        <v>9.0437544949273349E-2</v>
      </c>
      <c r="L840" s="137">
        <f t="shared" si="89"/>
        <v>-4.9928020807726479E-2</v>
      </c>
      <c r="M840" s="137">
        <f t="shared" si="90"/>
        <v>0.17874476035985523</v>
      </c>
      <c r="N840" s="383">
        <f t="shared" si="84"/>
        <v>1670.369785562847</v>
      </c>
    </row>
    <row r="841" spans="2:14" x14ac:dyDescent="0.2">
      <c r="B841" s="382">
        <v>11</v>
      </c>
      <c r="C841" s="382">
        <v>2514</v>
      </c>
      <c r="D841" s="379" t="s">
        <v>1410</v>
      </c>
      <c r="E841" s="380">
        <v>67</v>
      </c>
      <c r="F841" s="380">
        <v>209</v>
      </c>
      <c r="G841" s="380">
        <v>593</v>
      </c>
      <c r="H841" s="137">
        <f t="shared" si="85"/>
        <v>3.1578947368421053</v>
      </c>
      <c r="I841" s="381">
        <f t="shared" si="86"/>
        <v>0.11298482293423272</v>
      </c>
      <c r="J841" s="137">
        <f t="shared" si="87"/>
        <v>-9.7171334501774717E-2</v>
      </c>
      <c r="K841" s="137">
        <f t="shared" si="88"/>
        <v>-0.10582404303913853</v>
      </c>
      <c r="L841" s="137">
        <f t="shared" si="89"/>
        <v>-0.25878701592724535</v>
      </c>
      <c r="M841" s="137">
        <f t="shared" si="90"/>
        <v>-0.46178239346815858</v>
      </c>
      <c r="N841" s="383">
        <f t="shared" si="84"/>
        <v>-273.83695932661806</v>
      </c>
    </row>
    <row r="842" spans="2:14" x14ac:dyDescent="0.2">
      <c r="B842" s="382">
        <v>11</v>
      </c>
      <c r="C842" s="382">
        <v>2516</v>
      </c>
      <c r="D842" s="379" t="s">
        <v>1411</v>
      </c>
      <c r="E842" s="380">
        <v>986</v>
      </c>
      <c r="F842" s="380">
        <v>751</v>
      </c>
      <c r="G842" s="380">
        <v>2340</v>
      </c>
      <c r="H842" s="137">
        <f t="shared" si="85"/>
        <v>4.4287616511318246</v>
      </c>
      <c r="I842" s="381">
        <f t="shared" si="86"/>
        <v>0.42136752136752137</v>
      </c>
      <c r="J842" s="137">
        <f t="shared" si="87"/>
        <v>-5.0181471722068924E-2</v>
      </c>
      <c r="K842" s="137">
        <f t="shared" si="88"/>
        <v>-7.2971184698145591E-2</v>
      </c>
      <c r="L842" s="137">
        <f t="shared" si="89"/>
        <v>-1.463306232845414E-4</v>
      </c>
      <c r="M842" s="137">
        <f t="shared" si="90"/>
        <v>-0.12329898704349905</v>
      </c>
      <c r="N842" s="383">
        <f t="shared" si="84"/>
        <v>-288.51962968178776</v>
      </c>
    </row>
    <row r="843" spans="2:14" x14ac:dyDescent="0.2">
      <c r="B843" s="382">
        <v>11</v>
      </c>
      <c r="C843" s="382">
        <v>2517</v>
      </c>
      <c r="D843" s="379" t="s">
        <v>1412</v>
      </c>
      <c r="E843" s="380">
        <v>2145</v>
      </c>
      <c r="F843" s="380">
        <v>557</v>
      </c>
      <c r="G843" s="380">
        <v>7008</v>
      </c>
      <c r="H843" s="137">
        <f t="shared" si="85"/>
        <v>16.432675044883304</v>
      </c>
      <c r="I843" s="381">
        <f t="shared" si="86"/>
        <v>0.30607876712328769</v>
      </c>
      <c r="J843" s="137">
        <f t="shared" si="87"/>
        <v>7.5375871984666429E-2</v>
      </c>
      <c r="K843" s="137">
        <f t="shared" si="88"/>
        <v>0.23733893654918614</v>
      </c>
      <c r="L843" s="137">
        <f t="shared" si="89"/>
        <v>-9.6839052222317507E-2</v>
      </c>
      <c r="M843" s="137">
        <f t="shared" si="90"/>
        <v>0.21587575631153508</v>
      </c>
      <c r="N843" s="383">
        <f t="shared" si="84"/>
        <v>1512.8573002312378</v>
      </c>
    </row>
    <row r="844" spans="2:14" x14ac:dyDescent="0.2">
      <c r="B844" s="382">
        <v>11</v>
      </c>
      <c r="C844" s="382">
        <v>2518</v>
      </c>
      <c r="D844" s="379" t="s">
        <v>1413</v>
      </c>
      <c r="E844" s="380">
        <v>345</v>
      </c>
      <c r="F844" s="380">
        <v>336</v>
      </c>
      <c r="G844" s="380">
        <v>1070</v>
      </c>
      <c r="H844" s="137">
        <f t="shared" si="85"/>
        <v>4.2113095238095237</v>
      </c>
      <c r="I844" s="381">
        <f t="shared" si="86"/>
        <v>0.32242990654205606</v>
      </c>
      <c r="J844" s="137">
        <f t="shared" si="87"/>
        <v>-8.4341246038168727E-2</v>
      </c>
      <c r="K844" s="137">
        <f t="shared" si="88"/>
        <v>-7.8592484501091367E-2</v>
      </c>
      <c r="L844" s="137">
        <f t="shared" si="89"/>
        <v>-8.312534543443259E-2</v>
      </c>
      <c r="M844" s="137">
        <f t="shared" si="90"/>
        <v>-0.24605907597369267</v>
      </c>
      <c r="N844" s="383">
        <f t="shared" si="84"/>
        <v>-263.28321129185116</v>
      </c>
    </row>
    <row r="845" spans="2:14" x14ac:dyDescent="0.2">
      <c r="B845" s="382">
        <v>11</v>
      </c>
      <c r="C845" s="382">
        <v>2519</v>
      </c>
      <c r="D845" s="379" t="s">
        <v>1414</v>
      </c>
      <c r="E845" s="380">
        <v>1704</v>
      </c>
      <c r="F845" s="380">
        <v>185</v>
      </c>
      <c r="G845" s="380">
        <v>5794</v>
      </c>
      <c r="H845" s="137">
        <f t="shared" si="85"/>
        <v>40.529729729729731</v>
      </c>
      <c r="I845" s="381">
        <f t="shared" si="86"/>
        <v>0.29409734207801175</v>
      </c>
      <c r="J845" s="137">
        <f t="shared" si="87"/>
        <v>4.2722355433685986E-2</v>
      </c>
      <c r="K845" s="137">
        <f t="shared" si="88"/>
        <v>0.86026578679209531</v>
      </c>
      <c r="L845" s="137">
        <f t="shared" si="89"/>
        <v>-0.10688787791964689</v>
      </c>
      <c r="M845" s="137">
        <f t="shared" si="90"/>
        <v>0.79610026430613434</v>
      </c>
      <c r="N845" s="383">
        <f t="shared" ref="N845:N908" si="91">M845*G845</f>
        <v>4612.604931389742</v>
      </c>
    </row>
    <row r="846" spans="2:14" x14ac:dyDescent="0.2">
      <c r="B846" s="382">
        <v>11</v>
      </c>
      <c r="C846" s="382">
        <v>2520</v>
      </c>
      <c r="D846" s="379" t="s">
        <v>1415</v>
      </c>
      <c r="E846" s="380">
        <v>158</v>
      </c>
      <c r="F846" s="380">
        <v>189</v>
      </c>
      <c r="G846" s="380">
        <v>854</v>
      </c>
      <c r="H846" s="137">
        <f t="shared" ref="H846:H909" si="92">(G846+E846)/F846</f>
        <v>5.3544973544973544</v>
      </c>
      <c r="I846" s="381">
        <f t="shared" ref="I846:I909" si="93">E846/G846</f>
        <v>0.18501170960187355</v>
      </c>
      <c r="J846" s="137">
        <f t="shared" ref="J846:J909" si="94">$J$6*(G846-G$10)/G$11</f>
        <v>-9.0151097417914841E-2</v>
      </c>
      <c r="K846" s="137">
        <f t="shared" ref="K846:K909" si="95">$K$6*(H846-H$10)/H$11</f>
        <v>-4.9040225774043843E-2</v>
      </c>
      <c r="L846" s="137">
        <f t="shared" ref="L846:L909" si="96">$L$6*(I846-I$10)/I$11</f>
        <v>-0.19837803895586281</v>
      </c>
      <c r="M846" s="137">
        <f t="shared" ref="M846:M909" si="97">SUM(J846:L846)</f>
        <v>-0.33756936214782152</v>
      </c>
      <c r="N846" s="383">
        <f t="shared" si="91"/>
        <v>-288.28423527423956</v>
      </c>
    </row>
    <row r="847" spans="2:14" x14ac:dyDescent="0.2">
      <c r="B847" s="382">
        <v>11</v>
      </c>
      <c r="C847" s="382">
        <v>2523</v>
      </c>
      <c r="D847" s="379" t="s">
        <v>1416</v>
      </c>
      <c r="E847" s="380">
        <v>184</v>
      </c>
      <c r="F847" s="380">
        <v>260</v>
      </c>
      <c r="G847" s="380">
        <v>911</v>
      </c>
      <c r="H847" s="137">
        <f t="shared" si="92"/>
        <v>4.2115384615384617</v>
      </c>
      <c r="I847" s="381">
        <f t="shared" si="93"/>
        <v>0.20197585071350166</v>
      </c>
      <c r="J847" s="137">
        <f t="shared" si="94"/>
        <v>-8.8617942192704052E-2</v>
      </c>
      <c r="K847" s="137">
        <f t="shared" si="95"/>
        <v>-7.858656628991352E-2</v>
      </c>
      <c r="L847" s="137">
        <f t="shared" si="96"/>
        <v>-0.18415020741733779</v>
      </c>
      <c r="M847" s="137">
        <f t="shared" si="97"/>
        <v>-0.35135471589995537</v>
      </c>
      <c r="N847" s="383">
        <f t="shared" si="91"/>
        <v>-320.08414618485932</v>
      </c>
    </row>
    <row r="848" spans="2:14" x14ac:dyDescent="0.2">
      <c r="B848" s="382">
        <v>11</v>
      </c>
      <c r="C848" s="382">
        <v>2524</v>
      </c>
      <c r="D848" s="379" t="s">
        <v>1417</v>
      </c>
      <c r="E848" s="380">
        <v>17</v>
      </c>
      <c r="F848" s="380">
        <v>101</v>
      </c>
      <c r="G848" s="380">
        <v>160</v>
      </c>
      <c r="H848" s="137">
        <f t="shared" si="92"/>
        <v>1.7524752475247525</v>
      </c>
      <c r="I848" s="381">
        <f t="shared" si="93"/>
        <v>0.10625</v>
      </c>
      <c r="J848" s="137">
        <f t="shared" si="94"/>
        <v>-0.10881793472135837</v>
      </c>
      <c r="K848" s="137">
        <f t="shared" si="95"/>
        <v>-0.14215518587797699</v>
      </c>
      <c r="L848" s="137">
        <f t="shared" si="96"/>
        <v>-0.26443551445832492</v>
      </c>
      <c r="M848" s="137">
        <f t="shared" si="97"/>
        <v>-0.51540863505766032</v>
      </c>
      <c r="N848" s="383">
        <f t="shared" si="91"/>
        <v>-82.465381609225659</v>
      </c>
    </row>
    <row r="849" spans="2:14" x14ac:dyDescent="0.2">
      <c r="B849" s="382">
        <v>11</v>
      </c>
      <c r="C849" s="382">
        <v>2525</v>
      </c>
      <c r="D849" s="379" t="s">
        <v>1418</v>
      </c>
      <c r="E849" s="380">
        <v>571</v>
      </c>
      <c r="F849" s="380">
        <v>112</v>
      </c>
      <c r="G849" s="380">
        <v>1427</v>
      </c>
      <c r="H849" s="137">
        <f t="shared" si="92"/>
        <v>17.839285714285715</v>
      </c>
      <c r="I849" s="381">
        <f t="shared" si="93"/>
        <v>0.40014015416958654</v>
      </c>
      <c r="J849" s="137">
        <f t="shared" si="94"/>
        <v>-7.4738852785532814E-2</v>
      </c>
      <c r="K849" s="137">
        <f t="shared" si="95"/>
        <v>0.27370087228234974</v>
      </c>
      <c r="L849" s="137">
        <f t="shared" si="96"/>
        <v>-1.7949731485802034E-2</v>
      </c>
      <c r="M849" s="137">
        <f t="shared" si="97"/>
        <v>0.18101228801101488</v>
      </c>
      <c r="N849" s="383">
        <f t="shared" si="91"/>
        <v>258.30453499171824</v>
      </c>
    </row>
    <row r="850" spans="2:14" x14ac:dyDescent="0.2">
      <c r="B850" s="382">
        <v>11</v>
      </c>
      <c r="C850" s="382">
        <v>2526</v>
      </c>
      <c r="D850" s="379" t="s">
        <v>1419</v>
      </c>
      <c r="E850" s="380">
        <v>931</v>
      </c>
      <c r="F850" s="380">
        <v>452</v>
      </c>
      <c r="G850" s="380">
        <v>2976</v>
      </c>
      <c r="H850" s="137">
        <f t="shared" si="92"/>
        <v>8.643805309734514</v>
      </c>
      <c r="I850" s="381">
        <f t="shared" si="93"/>
        <v>0.31283602150537637</v>
      </c>
      <c r="J850" s="137">
        <f t="shared" si="94"/>
        <v>-3.3074687103927608E-2</v>
      </c>
      <c r="K850" s="137">
        <f t="shared" si="95"/>
        <v>3.5990840089924668E-2</v>
      </c>
      <c r="L850" s="137">
        <f t="shared" si="96"/>
        <v>-9.1171740427474113E-2</v>
      </c>
      <c r="M850" s="137">
        <f t="shared" si="97"/>
        <v>-8.8255587441477046E-2</v>
      </c>
      <c r="N850" s="383">
        <f t="shared" si="91"/>
        <v>-262.64862822583569</v>
      </c>
    </row>
    <row r="851" spans="2:14" x14ac:dyDescent="0.2">
      <c r="B851" s="382">
        <v>11</v>
      </c>
      <c r="C851" s="382">
        <v>2527</v>
      </c>
      <c r="D851" s="379" t="s">
        <v>1420</v>
      </c>
      <c r="E851" s="380">
        <v>1791</v>
      </c>
      <c r="F851" s="380">
        <v>437</v>
      </c>
      <c r="G851" s="380">
        <v>3640</v>
      </c>
      <c r="H851" s="137">
        <f t="shared" si="92"/>
        <v>12.427917620137301</v>
      </c>
      <c r="I851" s="381">
        <f t="shared" si="93"/>
        <v>0.49203296703296701</v>
      </c>
      <c r="J851" s="137">
        <f t="shared" si="94"/>
        <v>-1.5214773603226603E-2</v>
      </c>
      <c r="K851" s="137">
        <f t="shared" si="95"/>
        <v>0.13381296786917482</v>
      </c>
      <c r="L851" s="137">
        <f t="shared" si="96"/>
        <v>5.9120805266877775E-2</v>
      </c>
      <c r="M851" s="137">
        <f t="shared" si="97"/>
        <v>0.17771899953282599</v>
      </c>
      <c r="N851" s="383">
        <f t="shared" si="91"/>
        <v>646.89715829948659</v>
      </c>
    </row>
    <row r="852" spans="2:14" x14ac:dyDescent="0.2">
      <c r="B852" s="382">
        <v>11</v>
      </c>
      <c r="C852" s="382">
        <v>2528</v>
      </c>
      <c r="D852" s="379" t="s">
        <v>1421</v>
      </c>
      <c r="E852" s="380">
        <v>564</v>
      </c>
      <c r="F852" s="380">
        <v>150</v>
      </c>
      <c r="G852" s="380">
        <v>1262</v>
      </c>
      <c r="H852" s="137">
        <f t="shared" si="92"/>
        <v>12.173333333333334</v>
      </c>
      <c r="I852" s="381">
        <f t="shared" si="93"/>
        <v>0.44690966719492869</v>
      </c>
      <c r="J852" s="137">
        <f t="shared" si="94"/>
        <v>-7.9176933700616639E-2</v>
      </c>
      <c r="K852" s="137">
        <f t="shared" si="95"/>
        <v>0.12723177402726263</v>
      </c>
      <c r="L852" s="137">
        <f t="shared" si="96"/>
        <v>2.1275876700591761E-2</v>
      </c>
      <c r="M852" s="137">
        <f t="shared" si="97"/>
        <v>6.9330717027237754E-2</v>
      </c>
      <c r="N852" s="383">
        <f t="shared" si="91"/>
        <v>87.495364888374041</v>
      </c>
    </row>
    <row r="853" spans="2:14" x14ac:dyDescent="0.2">
      <c r="B853" s="382">
        <v>11</v>
      </c>
      <c r="C853" s="382">
        <v>2529</v>
      </c>
      <c r="D853" s="379" t="s">
        <v>1422</v>
      </c>
      <c r="E853" s="380">
        <v>87</v>
      </c>
      <c r="F853" s="380">
        <v>239</v>
      </c>
      <c r="G853" s="380">
        <v>868</v>
      </c>
      <c r="H853" s="137">
        <f t="shared" si="92"/>
        <v>3.99581589958159</v>
      </c>
      <c r="I853" s="381">
        <f t="shared" si="93"/>
        <v>0.10023041474654378</v>
      </c>
      <c r="J853" s="137">
        <f t="shared" si="94"/>
        <v>-8.9774532976634999E-2</v>
      </c>
      <c r="K853" s="137">
        <f t="shared" si="95"/>
        <v>-8.4163155537172449E-2</v>
      </c>
      <c r="L853" s="137">
        <f t="shared" si="96"/>
        <v>-0.26948414287719952</v>
      </c>
      <c r="M853" s="137">
        <f t="shared" si="97"/>
        <v>-0.44342183139100699</v>
      </c>
      <c r="N853" s="383">
        <f t="shared" si="91"/>
        <v>-384.89014964739408</v>
      </c>
    </row>
    <row r="854" spans="2:14" x14ac:dyDescent="0.2">
      <c r="B854" s="382">
        <v>11</v>
      </c>
      <c r="C854" s="382">
        <v>2530</v>
      </c>
      <c r="D854" s="379" t="s">
        <v>1423</v>
      </c>
      <c r="E854" s="380">
        <v>692</v>
      </c>
      <c r="F854" s="380">
        <v>334</v>
      </c>
      <c r="G854" s="380">
        <v>2180</v>
      </c>
      <c r="H854" s="137">
        <f t="shared" si="92"/>
        <v>8.5988023952095816</v>
      </c>
      <c r="I854" s="381">
        <f t="shared" si="93"/>
        <v>0.31743119266055048</v>
      </c>
      <c r="J854" s="137">
        <f t="shared" si="94"/>
        <v>-5.4485065336695671E-2</v>
      </c>
      <c r="K854" s="137">
        <f t="shared" si="95"/>
        <v>3.4827481158162941E-2</v>
      </c>
      <c r="L854" s="137">
        <f t="shared" si="96"/>
        <v>-8.731776864922168E-2</v>
      </c>
      <c r="M854" s="137">
        <f t="shared" si="97"/>
        <v>-0.10697535282775442</v>
      </c>
      <c r="N854" s="383">
        <f t="shared" si="91"/>
        <v>-233.20626916450462</v>
      </c>
    </row>
    <row r="855" spans="2:14" x14ac:dyDescent="0.2">
      <c r="B855" s="382">
        <v>11</v>
      </c>
      <c r="C855" s="382">
        <v>2532</v>
      </c>
      <c r="D855" s="379" t="s">
        <v>1424</v>
      </c>
      <c r="E855" s="380">
        <v>3090</v>
      </c>
      <c r="F855" s="380">
        <v>621</v>
      </c>
      <c r="G855" s="380">
        <v>3285</v>
      </c>
      <c r="H855" s="137">
        <f t="shared" si="92"/>
        <v>10.265700483091788</v>
      </c>
      <c r="I855" s="381">
        <f t="shared" si="93"/>
        <v>0.94063926940639264</v>
      </c>
      <c r="J855" s="137">
        <f t="shared" si="94"/>
        <v>-2.4763371935679696E-2</v>
      </c>
      <c r="K855" s="137">
        <f t="shared" si="95"/>
        <v>7.7918040944017858E-2</v>
      </c>
      <c r="L855" s="137">
        <f t="shared" si="96"/>
        <v>0.43536707999956537</v>
      </c>
      <c r="M855" s="137">
        <f t="shared" si="97"/>
        <v>0.48852174900790352</v>
      </c>
      <c r="N855" s="383">
        <f t="shared" si="91"/>
        <v>1604.7939454909631</v>
      </c>
    </row>
    <row r="856" spans="2:14" x14ac:dyDescent="0.2">
      <c r="B856" s="382">
        <v>11</v>
      </c>
      <c r="C856" s="382">
        <v>2534</v>
      </c>
      <c r="D856" s="379" t="s">
        <v>1425</v>
      </c>
      <c r="E856" s="380">
        <v>6114</v>
      </c>
      <c r="F856" s="380">
        <v>447</v>
      </c>
      <c r="G856" s="380">
        <v>9452</v>
      </c>
      <c r="H856" s="137">
        <f t="shared" si="92"/>
        <v>34.823266219239372</v>
      </c>
      <c r="I856" s="381">
        <f t="shared" si="93"/>
        <v>0.64684722809987305</v>
      </c>
      <c r="J856" s="137">
        <f t="shared" si="94"/>
        <v>0.14111326444809</v>
      </c>
      <c r="K856" s="137">
        <f t="shared" si="95"/>
        <v>0.71274944559993902</v>
      </c>
      <c r="L856" s="137">
        <f t="shared" si="96"/>
        <v>0.18896358432224317</v>
      </c>
      <c r="M856" s="137">
        <f t="shared" si="97"/>
        <v>1.0428262943702722</v>
      </c>
      <c r="N856" s="383">
        <f t="shared" si="91"/>
        <v>9856.7941343878119</v>
      </c>
    </row>
    <row r="857" spans="2:14" x14ac:dyDescent="0.2">
      <c r="B857" s="382">
        <v>11</v>
      </c>
      <c r="C857" s="382">
        <v>2535</v>
      </c>
      <c r="D857" s="379" t="s">
        <v>1426</v>
      </c>
      <c r="E857" s="380">
        <v>73</v>
      </c>
      <c r="F857" s="380">
        <v>453</v>
      </c>
      <c r="G857" s="380">
        <v>742</v>
      </c>
      <c r="H857" s="137">
        <f t="shared" si="92"/>
        <v>1.7991169977924946</v>
      </c>
      <c r="I857" s="381">
        <f t="shared" si="93"/>
        <v>9.8382749326145547E-2</v>
      </c>
      <c r="J857" s="137">
        <f t="shared" si="94"/>
        <v>-9.3163612948153576E-2</v>
      </c>
      <c r="K857" s="137">
        <f t="shared" si="95"/>
        <v>-0.14094946181899592</v>
      </c>
      <c r="L857" s="137">
        <f t="shared" si="96"/>
        <v>-0.27103378056106459</v>
      </c>
      <c r="M857" s="137">
        <f t="shared" si="97"/>
        <v>-0.50514685532821413</v>
      </c>
      <c r="N857" s="383">
        <f t="shared" si="91"/>
        <v>-374.81896665353486</v>
      </c>
    </row>
    <row r="858" spans="2:14" x14ac:dyDescent="0.2">
      <c r="B858" s="382">
        <v>11</v>
      </c>
      <c r="C858" s="382">
        <v>2541</v>
      </c>
      <c r="D858" s="379" t="s">
        <v>1427</v>
      </c>
      <c r="E858" s="380">
        <v>112</v>
      </c>
      <c r="F858" s="380">
        <v>538</v>
      </c>
      <c r="G858" s="380">
        <v>226</v>
      </c>
      <c r="H858" s="137">
        <f t="shared" si="92"/>
        <v>0.62825278810408924</v>
      </c>
      <c r="I858" s="381">
        <f t="shared" si="93"/>
        <v>0.49557522123893805</v>
      </c>
      <c r="J858" s="137">
        <f t="shared" si="94"/>
        <v>-0.10704270235532483</v>
      </c>
      <c r="K858" s="137">
        <f t="shared" si="95"/>
        <v>-0.17121717560154442</v>
      </c>
      <c r="L858" s="137">
        <f t="shared" si="96"/>
        <v>6.2091695203335677E-2</v>
      </c>
      <c r="M858" s="137">
        <f t="shared" si="97"/>
        <v>-0.21616818275353356</v>
      </c>
      <c r="N858" s="383">
        <f t="shared" si="91"/>
        <v>-48.854009302298586</v>
      </c>
    </row>
    <row r="859" spans="2:14" x14ac:dyDescent="0.2">
      <c r="B859" s="382">
        <v>11</v>
      </c>
      <c r="C859" s="382">
        <v>2542</v>
      </c>
      <c r="D859" s="379" t="s">
        <v>1428</v>
      </c>
      <c r="E859" s="380">
        <v>2382</v>
      </c>
      <c r="F859" s="380">
        <v>504</v>
      </c>
      <c r="G859" s="380">
        <v>5453</v>
      </c>
      <c r="H859" s="137">
        <f t="shared" si="92"/>
        <v>15.545634920634921</v>
      </c>
      <c r="I859" s="381">
        <f t="shared" si="93"/>
        <v>0.43682376673390794</v>
      </c>
      <c r="J859" s="137">
        <f t="shared" si="94"/>
        <v>3.355032154251273E-2</v>
      </c>
      <c r="K859" s="137">
        <f t="shared" si="95"/>
        <v>0.21440828722860319</v>
      </c>
      <c r="L859" s="137">
        <f t="shared" si="96"/>
        <v>1.2816828185876669E-2</v>
      </c>
      <c r="M859" s="137">
        <f t="shared" si="97"/>
        <v>0.26077543695699257</v>
      </c>
      <c r="N859" s="383">
        <f t="shared" si="91"/>
        <v>1422.0084577264804</v>
      </c>
    </row>
    <row r="860" spans="2:14" x14ac:dyDescent="0.2">
      <c r="B860" s="382">
        <v>11</v>
      </c>
      <c r="C860" s="382">
        <v>2543</v>
      </c>
      <c r="D860" s="379" t="s">
        <v>1429</v>
      </c>
      <c r="E860" s="380">
        <v>2114</v>
      </c>
      <c r="F860" s="380">
        <v>1194</v>
      </c>
      <c r="G860" s="380">
        <v>4978</v>
      </c>
      <c r="H860" s="137">
        <f t="shared" si="92"/>
        <v>5.9396984924623117</v>
      </c>
      <c r="I860" s="381">
        <f t="shared" si="93"/>
        <v>0.42466854158296502</v>
      </c>
      <c r="J860" s="137">
        <f t="shared" si="94"/>
        <v>2.0774027999089572E-2</v>
      </c>
      <c r="K860" s="137">
        <f t="shared" si="95"/>
        <v>-3.3912339548997486E-2</v>
      </c>
      <c r="L860" s="137">
        <f t="shared" si="96"/>
        <v>2.6222362744763232E-3</v>
      </c>
      <c r="M860" s="137">
        <f t="shared" si="97"/>
        <v>-1.051607527543159E-2</v>
      </c>
      <c r="N860" s="383">
        <f t="shared" si="91"/>
        <v>-52.349022721098457</v>
      </c>
    </row>
    <row r="861" spans="2:14" x14ac:dyDescent="0.2">
      <c r="B861" s="382">
        <v>11</v>
      </c>
      <c r="C861" s="382">
        <v>2544</v>
      </c>
      <c r="D861" s="379" t="s">
        <v>1430</v>
      </c>
      <c r="E861" s="380">
        <v>263</v>
      </c>
      <c r="F861" s="380">
        <v>246</v>
      </c>
      <c r="G861" s="380">
        <v>1027</v>
      </c>
      <c r="H861" s="137">
        <f t="shared" si="92"/>
        <v>5.2439024390243905</v>
      </c>
      <c r="I861" s="381">
        <f t="shared" si="93"/>
        <v>0.25608568646543328</v>
      </c>
      <c r="J861" s="137">
        <f t="shared" si="94"/>
        <v>-8.5497836822099674E-2</v>
      </c>
      <c r="K861" s="137">
        <f t="shared" si="95"/>
        <v>-5.1899186889809483E-2</v>
      </c>
      <c r="L861" s="137">
        <f t="shared" si="96"/>
        <v>-0.13876826779600121</v>
      </c>
      <c r="M861" s="137">
        <f t="shared" si="97"/>
        <v>-0.27616529150791036</v>
      </c>
      <c r="N861" s="383">
        <f t="shared" si="91"/>
        <v>-283.62175437862396</v>
      </c>
    </row>
    <row r="862" spans="2:14" x14ac:dyDescent="0.2">
      <c r="B862" s="382">
        <v>11</v>
      </c>
      <c r="C862" s="382">
        <v>2545</v>
      </c>
      <c r="D862" s="379" t="s">
        <v>1431</v>
      </c>
      <c r="E862" s="380">
        <v>435</v>
      </c>
      <c r="F862" s="380">
        <v>286</v>
      </c>
      <c r="G862" s="380">
        <v>1043</v>
      </c>
      <c r="H862" s="137">
        <f t="shared" si="92"/>
        <v>5.1678321678321675</v>
      </c>
      <c r="I862" s="381">
        <f t="shared" si="93"/>
        <v>0.4170661553211889</v>
      </c>
      <c r="J862" s="137">
        <f t="shared" si="94"/>
        <v>-8.5067477460636989E-2</v>
      </c>
      <c r="K862" s="137">
        <f t="shared" si="95"/>
        <v>-5.3865660180866679E-2</v>
      </c>
      <c r="L862" s="137">
        <f t="shared" si="96"/>
        <v>-3.7538879461130222E-3</v>
      </c>
      <c r="M862" s="137">
        <f t="shared" si="97"/>
        <v>-0.1426870255876167</v>
      </c>
      <c r="N862" s="383">
        <f t="shared" si="91"/>
        <v>-148.82256768788423</v>
      </c>
    </row>
    <row r="863" spans="2:14" x14ac:dyDescent="0.2">
      <c r="B863" s="382">
        <v>11</v>
      </c>
      <c r="C863" s="382">
        <v>2546</v>
      </c>
      <c r="D863" s="379" t="s">
        <v>1432</v>
      </c>
      <c r="E863" s="380">
        <v>10983</v>
      </c>
      <c r="F863" s="380">
        <v>2562</v>
      </c>
      <c r="G863" s="380">
        <v>18295</v>
      </c>
      <c r="H863" s="137">
        <f t="shared" si="92"/>
        <v>11.427790788446526</v>
      </c>
      <c r="I863" s="381">
        <f t="shared" si="93"/>
        <v>0.60032795845859521</v>
      </c>
      <c r="J863" s="137">
        <f t="shared" si="94"/>
        <v>0.37896750403649204</v>
      </c>
      <c r="K863" s="137">
        <f t="shared" si="95"/>
        <v>0.10795894275048114</v>
      </c>
      <c r="L863" s="137">
        <f t="shared" si="96"/>
        <v>0.14994785535629851</v>
      </c>
      <c r="M863" s="137">
        <f t="shared" si="97"/>
        <v>0.63687430214327168</v>
      </c>
      <c r="N863" s="383">
        <f t="shared" si="91"/>
        <v>11651.615357711155</v>
      </c>
    </row>
    <row r="864" spans="2:14" x14ac:dyDescent="0.2">
      <c r="B864" s="382">
        <v>11</v>
      </c>
      <c r="C864" s="382">
        <v>2547</v>
      </c>
      <c r="D864" s="379" t="s">
        <v>1433</v>
      </c>
      <c r="E864" s="380">
        <v>201</v>
      </c>
      <c r="F864" s="380">
        <v>525</v>
      </c>
      <c r="G864" s="380">
        <v>1185</v>
      </c>
      <c r="H864" s="137">
        <f t="shared" si="92"/>
        <v>2.64</v>
      </c>
      <c r="I864" s="381">
        <f t="shared" si="93"/>
        <v>0.16962025316455695</v>
      </c>
      <c r="J864" s="137">
        <f t="shared" si="94"/>
        <v>-8.1248038127655769E-2</v>
      </c>
      <c r="K864" s="137">
        <f t="shared" si="95"/>
        <v>-0.11921200855599101</v>
      </c>
      <c r="L864" s="137">
        <f t="shared" si="96"/>
        <v>-0.21128685926581542</v>
      </c>
      <c r="M864" s="137">
        <f t="shared" si="97"/>
        <v>-0.41174690594946217</v>
      </c>
      <c r="N864" s="383">
        <f t="shared" si="91"/>
        <v>-487.92008355011268</v>
      </c>
    </row>
    <row r="865" spans="2:14" x14ac:dyDescent="0.2">
      <c r="B865" s="382">
        <v>11</v>
      </c>
      <c r="C865" s="382">
        <v>2548</v>
      </c>
      <c r="D865" s="379" t="s">
        <v>1434</v>
      </c>
      <c r="E865" s="380">
        <v>117</v>
      </c>
      <c r="F865" s="380">
        <v>136</v>
      </c>
      <c r="G865" s="380">
        <v>717</v>
      </c>
      <c r="H865" s="137">
        <f t="shared" si="92"/>
        <v>6.132352941176471</v>
      </c>
      <c r="I865" s="381">
        <f t="shared" si="93"/>
        <v>0.16317991631799164</v>
      </c>
      <c r="J865" s="137">
        <f t="shared" si="94"/>
        <v>-9.3836049450438996E-2</v>
      </c>
      <c r="K865" s="137">
        <f t="shared" si="95"/>
        <v>-2.8932078247674881E-2</v>
      </c>
      <c r="L865" s="137">
        <f t="shared" si="96"/>
        <v>-0.21668837220427342</v>
      </c>
      <c r="M865" s="137">
        <f t="shared" si="97"/>
        <v>-0.3394564999023873</v>
      </c>
      <c r="N865" s="383">
        <f t="shared" si="91"/>
        <v>-243.39031043001168</v>
      </c>
    </row>
    <row r="866" spans="2:14" x14ac:dyDescent="0.2">
      <c r="B866" s="382">
        <v>11</v>
      </c>
      <c r="C866" s="382">
        <v>2549</v>
      </c>
      <c r="D866" s="379" t="s">
        <v>1435</v>
      </c>
      <c r="E866" s="380">
        <v>10</v>
      </c>
      <c r="F866" s="380">
        <v>94</v>
      </c>
      <c r="G866" s="380">
        <v>31</v>
      </c>
      <c r="H866" s="137">
        <f t="shared" si="92"/>
        <v>0.43617021276595747</v>
      </c>
      <c r="I866" s="381">
        <f t="shared" si="93"/>
        <v>0.32258064516129031</v>
      </c>
      <c r="J866" s="137">
        <f t="shared" si="94"/>
        <v>-0.11228770707315117</v>
      </c>
      <c r="K866" s="137">
        <f t="shared" si="95"/>
        <v>-0.17618265354923626</v>
      </c>
      <c r="L866" s="137">
        <f t="shared" si="96"/>
        <v>-8.299892089771703E-2</v>
      </c>
      <c r="M866" s="137">
        <f t="shared" si="97"/>
        <v>-0.37146928152010444</v>
      </c>
      <c r="N866" s="383">
        <f t="shared" si="91"/>
        <v>-11.515547727123238</v>
      </c>
    </row>
    <row r="867" spans="2:14" x14ac:dyDescent="0.2">
      <c r="B867" s="382">
        <v>11</v>
      </c>
      <c r="C867" s="382">
        <v>2550</v>
      </c>
      <c r="D867" s="379" t="s">
        <v>1436</v>
      </c>
      <c r="E867" s="380">
        <v>1468</v>
      </c>
      <c r="F867" s="380">
        <v>194</v>
      </c>
      <c r="G867" s="380">
        <v>3858</v>
      </c>
      <c r="H867" s="137">
        <f t="shared" si="92"/>
        <v>27.453608247422679</v>
      </c>
      <c r="I867" s="381">
        <f t="shared" si="93"/>
        <v>0.38050803525142562</v>
      </c>
      <c r="J867" s="137">
        <f t="shared" si="94"/>
        <v>-9.3511273032976603E-3</v>
      </c>
      <c r="K867" s="137">
        <f t="shared" si="95"/>
        <v>0.52223828613287582</v>
      </c>
      <c r="L867" s="137">
        <f t="shared" si="96"/>
        <v>-3.4415197015349001E-2</v>
      </c>
      <c r="M867" s="137">
        <f t="shared" si="97"/>
        <v>0.47847196181422913</v>
      </c>
      <c r="N867" s="383">
        <f t="shared" si="91"/>
        <v>1845.9448286792961</v>
      </c>
    </row>
    <row r="868" spans="2:14" x14ac:dyDescent="0.2">
      <c r="B868" s="382">
        <v>11</v>
      </c>
      <c r="C868" s="382">
        <v>2551</v>
      </c>
      <c r="D868" s="379" t="s">
        <v>1437</v>
      </c>
      <c r="E868" s="380">
        <v>214</v>
      </c>
      <c r="F868" s="380">
        <v>577</v>
      </c>
      <c r="G868" s="380">
        <v>1630</v>
      </c>
      <c r="H868" s="137">
        <f t="shared" si="92"/>
        <v>3.1958405545927211</v>
      </c>
      <c r="I868" s="381">
        <f t="shared" si="93"/>
        <v>0.1312883435582822</v>
      </c>
      <c r="J868" s="137">
        <f t="shared" si="94"/>
        <v>-6.927866838697512E-2</v>
      </c>
      <c r="K868" s="137">
        <f t="shared" si="95"/>
        <v>-0.10484311532658507</v>
      </c>
      <c r="L868" s="137">
        <f t="shared" si="96"/>
        <v>-0.24343584628728115</v>
      </c>
      <c r="M868" s="137">
        <f t="shared" si="97"/>
        <v>-0.41755763000084134</v>
      </c>
      <c r="N868" s="383">
        <f t="shared" si="91"/>
        <v>-680.6189369013714</v>
      </c>
    </row>
    <row r="869" spans="2:14" x14ac:dyDescent="0.2">
      <c r="B869" s="382">
        <v>11</v>
      </c>
      <c r="C869" s="382">
        <v>2553</v>
      </c>
      <c r="D869" s="379" t="s">
        <v>1438</v>
      </c>
      <c r="E869" s="380">
        <v>484</v>
      </c>
      <c r="F869" s="380">
        <v>1181</v>
      </c>
      <c r="G869" s="380">
        <v>1859</v>
      </c>
      <c r="H869" s="137">
        <f t="shared" si="92"/>
        <v>1.9839119390347164</v>
      </c>
      <c r="I869" s="381">
        <f t="shared" si="93"/>
        <v>0.26035502958579881</v>
      </c>
      <c r="J869" s="137">
        <f t="shared" si="94"/>
        <v>-6.3119150026040585E-2</v>
      </c>
      <c r="K869" s="137">
        <f t="shared" si="95"/>
        <v>-0.13617237465235432</v>
      </c>
      <c r="L869" s="137">
        <f t="shared" si="96"/>
        <v>-0.13518756811324009</v>
      </c>
      <c r="M869" s="137">
        <f t="shared" si="97"/>
        <v>-0.33447909279163501</v>
      </c>
      <c r="N869" s="383">
        <f t="shared" si="91"/>
        <v>-621.79663349964949</v>
      </c>
    </row>
    <row r="870" spans="2:14" x14ac:dyDescent="0.2">
      <c r="B870" s="382">
        <v>11</v>
      </c>
      <c r="C870" s="382">
        <v>2554</v>
      </c>
      <c r="D870" s="379" t="s">
        <v>1439</v>
      </c>
      <c r="E870" s="380">
        <v>447</v>
      </c>
      <c r="F870" s="380">
        <v>698</v>
      </c>
      <c r="G870" s="380">
        <v>2313</v>
      </c>
      <c r="H870" s="137">
        <f t="shared" si="92"/>
        <v>3.9541547277936964</v>
      </c>
      <c r="I870" s="381">
        <f t="shared" si="93"/>
        <v>0.19325551232166019</v>
      </c>
      <c r="J870" s="137">
        <f t="shared" si="94"/>
        <v>-5.0907703144537193E-2</v>
      </c>
      <c r="K870" s="137">
        <f t="shared" si="95"/>
        <v>-8.524012792482201E-2</v>
      </c>
      <c r="L870" s="137">
        <f t="shared" si="96"/>
        <v>-0.19146395851040124</v>
      </c>
      <c r="M870" s="137">
        <f t="shared" si="97"/>
        <v>-0.32761178957976045</v>
      </c>
      <c r="N870" s="383">
        <f t="shared" si="91"/>
        <v>-757.76606929798595</v>
      </c>
    </row>
    <row r="871" spans="2:14" x14ac:dyDescent="0.2">
      <c r="B871" s="382">
        <v>11</v>
      </c>
      <c r="C871" s="382">
        <v>2555</v>
      </c>
      <c r="D871" s="379" t="s">
        <v>1440</v>
      </c>
      <c r="E871" s="380">
        <v>253</v>
      </c>
      <c r="F871" s="380">
        <v>870</v>
      </c>
      <c r="G871" s="380">
        <v>1541</v>
      </c>
      <c r="H871" s="137">
        <f t="shared" si="92"/>
        <v>2.0620689655172413</v>
      </c>
      <c r="I871" s="381">
        <f t="shared" si="93"/>
        <v>0.16417910447761194</v>
      </c>
      <c r="J871" s="137">
        <f t="shared" si="94"/>
        <v>-7.167254233511125E-2</v>
      </c>
      <c r="K871" s="137">
        <f t="shared" si="95"/>
        <v>-0.1341519571794369</v>
      </c>
      <c r="L871" s="137">
        <f t="shared" si="96"/>
        <v>-0.21585035271853467</v>
      </c>
      <c r="M871" s="137">
        <f t="shared" si="97"/>
        <v>-0.42167485223308282</v>
      </c>
      <c r="N871" s="383">
        <f t="shared" si="91"/>
        <v>-649.80094729118059</v>
      </c>
    </row>
    <row r="872" spans="2:14" x14ac:dyDescent="0.2">
      <c r="B872" s="382">
        <v>11</v>
      </c>
      <c r="C872" s="382">
        <v>2556</v>
      </c>
      <c r="D872" s="379" t="s">
        <v>1441</v>
      </c>
      <c r="E872" s="380">
        <v>1821</v>
      </c>
      <c r="F872" s="380">
        <v>1899</v>
      </c>
      <c r="G872" s="380">
        <v>3682</v>
      </c>
      <c r="H872" s="137">
        <f t="shared" si="92"/>
        <v>2.8978409689310163</v>
      </c>
      <c r="I872" s="381">
        <f t="shared" si="93"/>
        <v>0.49456816947311244</v>
      </c>
      <c r="J872" s="137">
        <f t="shared" si="94"/>
        <v>-1.4085080279387084E-2</v>
      </c>
      <c r="K872" s="137">
        <f t="shared" si="95"/>
        <v>-0.11254662705022626</v>
      </c>
      <c r="L872" s="137">
        <f t="shared" si="96"/>
        <v>6.1247080508111312E-2</v>
      </c>
      <c r="M872" s="137">
        <f t="shared" si="97"/>
        <v>-6.5384626821502034E-2</v>
      </c>
      <c r="N872" s="383">
        <f t="shared" si="91"/>
        <v>-240.74619595677049</v>
      </c>
    </row>
    <row r="873" spans="2:14" x14ac:dyDescent="0.2">
      <c r="B873" s="382">
        <v>11</v>
      </c>
      <c r="C873" s="382">
        <v>2571</v>
      </c>
      <c r="D873" s="379" t="s">
        <v>1442</v>
      </c>
      <c r="E873" s="380">
        <v>225</v>
      </c>
      <c r="F873" s="380">
        <v>255</v>
      </c>
      <c r="G873" s="380">
        <v>807</v>
      </c>
      <c r="H873" s="137">
        <f t="shared" si="92"/>
        <v>4.0470588235294116</v>
      </c>
      <c r="I873" s="381">
        <f t="shared" si="93"/>
        <v>0.27881040892193309</v>
      </c>
      <c r="J873" s="137">
        <f t="shared" si="94"/>
        <v>-9.1415278042211445E-2</v>
      </c>
      <c r="K873" s="137">
        <f t="shared" si="95"/>
        <v>-8.2838487704131145E-2</v>
      </c>
      <c r="L873" s="137">
        <f t="shared" si="96"/>
        <v>-0.11970903451426479</v>
      </c>
      <c r="M873" s="137">
        <f t="shared" si="97"/>
        <v>-0.29396280026060739</v>
      </c>
      <c r="N873" s="383">
        <f t="shared" si="91"/>
        <v>-237.22797981031016</v>
      </c>
    </row>
    <row r="874" spans="2:14" x14ac:dyDescent="0.2">
      <c r="B874" s="382">
        <v>11</v>
      </c>
      <c r="C874" s="382">
        <v>2572</v>
      </c>
      <c r="D874" s="379" t="s">
        <v>1443</v>
      </c>
      <c r="E874" s="380">
        <v>2539</v>
      </c>
      <c r="F874" s="380">
        <v>539</v>
      </c>
      <c r="G874" s="380">
        <v>3041</v>
      </c>
      <c r="H874" s="137">
        <f t="shared" si="92"/>
        <v>10.352504638218925</v>
      </c>
      <c r="I874" s="381">
        <f t="shared" si="93"/>
        <v>0.83492272278855639</v>
      </c>
      <c r="J874" s="137">
        <f t="shared" si="94"/>
        <v>-3.1326352197985491E-2</v>
      </c>
      <c r="K874" s="137">
        <f t="shared" si="95"/>
        <v>8.0161993146829938E-2</v>
      </c>
      <c r="L874" s="137">
        <f t="shared" si="96"/>
        <v>0.34670257254140713</v>
      </c>
      <c r="M874" s="137">
        <f t="shared" si="97"/>
        <v>0.39553821349025159</v>
      </c>
      <c r="N874" s="383">
        <f t="shared" si="91"/>
        <v>1202.8317072238551</v>
      </c>
    </row>
    <row r="875" spans="2:14" x14ac:dyDescent="0.2">
      <c r="B875" s="382">
        <v>11</v>
      </c>
      <c r="C875" s="382">
        <v>2573</v>
      </c>
      <c r="D875" s="379" t="s">
        <v>1444</v>
      </c>
      <c r="E875" s="380">
        <v>1494</v>
      </c>
      <c r="F875" s="380">
        <v>596</v>
      </c>
      <c r="G875" s="380">
        <v>5396</v>
      </c>
      <c r="H875" s="137">
        <f t="shared" si="92"/>
        <v>11.560402684563758</v>
      </c>
      <c r="I875" s="381">
        <f t="shared" si="93"/>
        <v>0.27687175685693105</v>
      </c>
      <c r="J875" s="137">
        <f t="shared" si="94"/>
        <v>3.2017166317301948E-2</v>
      </c>
      <c r="K875" s="137">
        <f t="shared" si="95"/>
        <v>0.11138705924992187</v>
      </c>
      <c r="L875" s="137">
        <f t="shared" si="96"/>
        <v>-0.12133498273122202</v>
      </c>
      <c r="M875" s="137">
        <f t="shared" si="97"/>
        <v>2.2069242836001798E-2</v>
      </c>
      <c r="N875" s="383">
        <f t="shared" si="91"/>
        <v>119.08563434306571</v>
      </c>
    </row>
    <row r="876" spans="2:14" x14ac:dyDescent="0.2">
      <c r="B876" s="382">
        <v>11</v>
      </c>
      <c r="C876" s="382">
        <v>2574</v>
      </c>
      <c r="D876" s="379" t="s">
        <v>1445</v>
      </c>
      <c r="E876" s="380">
        <v>304</v>
      </c>
      <c r="F876" s="380">
        <v>177</v>
      </c>
      <c r="G876" s="380">
        <v>326</v>
      </c>
      <c r="H876" s="137">
        <f t="shared" si="92"/>
        <v>3.5593220338983049</v>
      </c>
      <c r="I876" s="381">
        <f t="shared" si="93"/>
        <v>0.93251533742331283</v>
      </c>
      <c r="J876" s="137">
        <f t="shared" si="94"/>
        <v>-0.10435295634618312</v>
      </c>
      <c r="K876" s="137">
        <f t="shared" si="95"/>
        <v>-9.54468477749391E-2</v>
      </c>
      <c r="L876" s="137">
        <f t="shared" si="96"/>
        <v>0.42855353518611966</v>
      </c>
      <c r="M876" s="137">
        <f t="shared" si="97"/>
        <v>0.22875373106499744</v>
      </c>
      <c r="N876" s="383">
        <f t="shared" si="91"/>
        <v>74.57371632718916</v>
      </c>
    </row>
    <row r="877" spans="2:14" x14ac:dyDescent="0.2">
      <c r="B877" s="382">
        <v>11</v>
      </c>
      <c r="C877" s="382">
        <v>2575</v>
      </c>
      <c r="D877" s="379" t="s">
        <v>1446</v>
      </c>
      <c r="E877" s="380">
        <v>800</v>
      </c>
      <c r="F877" s="380">
        <v>433</v>
      </c>
      <c r="G877" s="380">
        <v>1808</v>
      </c>
      <c r="H877" s="137">
        <f t="shared" si="92"/>
        <v>6.0230946882217093</v>
      </c>
      <c r="I877" s="381">
        <f t="shared" si="93"/>
        <v>0.44247787610619471</v>
      </c>
      <c r="J877" s="137">
        <f t="shared" si="94"/>
        <v>-6.449092049070286E-2</v>
      </c>
      <c r="K877" s="137">
        <f t="shared" si="95"/>
        <v>-3.1756485639626915E-2</v>
      </c>
      <c r="L877" s="137">
        <f t="shared" si="96"/>
        <v>1.7558931845586847E-2</v>
      </c>
      <c r="M877" s="137">
        <f t="shared" si="97"/>
        <v>-7.8688474284742932E-2</v>
      </c>
      <c r="N877" s="383">
        <f t="shared" si="91"/>
        <v>-142.26876150681522</v>
      </c>
    </row>
    <row r="878" spans="2:14" x14ac:dyDescent="0.2">
      <c r="B878" s="382">
        <v>11</v>
      </c>
      <c r="C878" s="382">
        <v>2576</v>
      </c>
      <c r="D878" s="379" t="s">
        <v>1447</v>
      </c>
      <c r="E878" s="380">
        <v>908</v>
      </c>
      <c r="F878" s="380">
        <v>572</v>
      </c>
      <c r="G878" s="380">
        <v>2800</v>
      </c>
      <c r="H878" s="137">
        <f t="shared" si="92"/>
        <v>6.4825174825174825</v>
      </c>
      <c r="I878" s="381">
        <f t="shared" si="93"/>
        <v>0.32428571428571429</v>
      </c>
      <c r="J878" s="137">
        <f t="shared" si="94"/>
        <v>-3.7808640080017025E-2</v>
      </c>
      <c r="K878" s="137">
        <f t="shared" si="95"/>
        <v>-1.9880063482506108E-2</v>
      </c>
      <c r="L878" s="137">
        <f t="shared" si="96"/>
        <v>-8.1568878780983164E-2</v>
      </c>
      <c r="M878" s="137">
        <f t="shared" si="97"/>
        <v>-0.1392575823435063</v>
      </c>
      <c r="N878" s="383">
        <f t="shared" si="91"/>
        <v>-389.92123056181765</v>
      </c>
    </row>
    <row r="879" spans="2:14" x14ac:dyDescent="0.2">
      <c r="B879" s="382">
        <v>11</v>
      </c>
      <c r="C879" s="382">
        <v>2578</v>
      </c>
      <c r="D879" s="379" t="s">
        <v>1448</v>
      </c>
      <c r="E879" s="380">
        <v>931</v>
      </c>
      <c r="F879" s="380">
        <v>384</v>
      </c>
      <c r="G879" s="380">
        <v>1712</v>
      </c>
      <c r="H879" s="137">
        <f t="shared" si="92"/>
        <v>6.8828125</v>
      </c>
      <c r="I879" s="381">
        <f t="shared" si="93"/>
        <v>0.54380841121495327</v>
      </c>
      <c r="J879" s="137">
        <f t="shared" si="94"/>
        <v>-6.7073076659478911E-2</v>
      </c>
      <c r="K879" s="137">
        <f t="shared" si="95"/>
        <v>-9.532138490447933E-3</v>
      </c>
      <c r="L879" s="137">
        <f t="shared" si="96"/>
        <v>0.10254488979943717</v>
      </c>
      <c r="M879" s="137">
        <f t="shared" si="97"/>
        <v>2.593967464951033E-2</v>
      </c>
      <c r="N879" s="383">
        <f t="shared" si="91"/>
        <v>44.408722999961682</v>
      </c>
    </row>
    <row r="880" spans="2:14" x14ac:dyDescent="0.2">
      <c r="B880" s="382">
        <v>11</v>
      </c>
      <c r="C880" s="382">
        <v>2579</v>
      </c>
      <c r="D880" s="379" t="s">
        <v>1449</v>
      </c>
      <c r="E880" s="380">
        <v>3268</v>
      </c>
      <c r="F880" s="380">
        <v>1386</v>
      </c>
      <c r="G880" s="380">
        <v>5277</v>
      </c>
      <c r="H880" s="137">
        <f t="shared" si="92"/>
        <v>6.1652236652236656</v>
      </c>
      <c r="I880" s="381">
        <f t="shared" si="93"/>
        <v>0.61929126397574374</v>
      </c>
      <c r="J880" s="137">
        <f t="shared" si="94"/>
        <v>2.8816368566423306E-2</v>
      </c>
      <c r="K880" s="137">
        <f t="shared" si="95"/>
        <v>-2.8082345495530726E-2</v>
      </c>
      <c r="L880" s="137">
        <f t="shared" si="96"/>
        <v>0.16585238683456072</v>
      </c>
      <c r="M880" s="137">
        <f t="shared" si="97"/>
        <v>0.16658640990545329</v>
      </c>
      <c r="N880" s="383">
        <f t="shared" si="91"/>
        <v>879.07648507107695</v>
      </c>
    </row>
    <row r="881" spans="2:14" x14ac:dyDescent="0.2">
      <c r="B881" s="382">
        <v>11</v>
      </c>
      <c r="C881" s="382">
        <v>2580</v>
      </c>
      <c r="D881" s="379" t="s">
        <v>1450</v>
      </c>
      <c r="E881" s="380">
        <v>607</v>
      </c>
      <c r="F881" s="380">
        <v>511</v>
      </c>
      <c r="G881" s="380">
        <v>3511</v>
      </c>
      <c r="H881" s="137">
        <f t="shared" si="92"/>
        <v>8.0587084148727985</v>
      </c>
      <c r="I881" s="381">
        <f t="shared" si="93"/>
        <v>0.17288521788664199</v>
      </c>
      <c r="J881" s="137">
        <f t="shared" si="94"/>
        <v>-1.8684545955019422E-2</v>
      </c>
      <c r="K881" s="137">
        <f t="shared" si="95"/>
        <v>2.086564862690676E-2</v>
      </c>
      <c r="L881" s="137">
        <f t="shared" si="96"/>
        <v>-0.20854853212391186</v>
      </c>
      <c r="M881" s="137">
        <f t="shared" si="97"/>
        <v>-0.20636742945202452</v>
      </c>
      <c r="N881" s="383">
        <f t="shared" si="91"/>
        <v>-724.55604480605814</v>
      </c>
    </row>
    <row r="882" spans="2:14" x14ac:dyDescent="0.2">
      <c r="B882" s="382">
        <v>11</v>
      </c>
      <c r="C882" s="382">
        <v>2581</v>
      </c>
      <c r="D882" s="379" t="s">
        <v>1451</v>
      </c>
      <c r="E882" s="380">
        <v>22630</v>
      </c>
      <c r="F882" s="380">
        <v>1091</v>
      </c>
      <c r="G882" s="380">
        <v>18715</v>
      </c>
      <c r="H882" s="137">
        <f t="shared" si="92"/>
        <v>37.896425297891845</v>
      </c>
      <c r="I882" s="381">
        <f t="shared" si="93"/>
        <v>1.209190488912637</v>
      </c>
      <c r="J882" s="137">
        <f t="shared" si="94"/>
        <v>0.39026443727488724</v>
      </c>
      <c r="K882" s="137">
        <f t="shared" si="95"/>
        <v>0.79219290166530776</v>
      </c>
      <c r="L882" s="137">
        <f t="shared" si="96"/>
        <v>0.66060108892803682</v>
      </c>
      <c r="M882" s="137">
        <f t="shared" si="97"/>
        <v>1.8430584278682316</v>
      </c>
      <c r="N882" s="383">
        <f t="shared" si="91"/>
        <v>34492.838477553953</v>
      </c>
    </row>
    <row r="883" spans="2:14" x14ac:dyDescent="0.2">
      <c r="B883" s="382">
        <v>11</v>
      </c>
      <c r="C883" s="382">
        <v>2582</v>
      </c>
      <c r="D883" s="379" t="s">
        <v>1452</v>
      </c>
      <c r="E883" s="380">
        <v>625</v>
      </c>
      <c r="F883" s="380">
        <v>276</v>
      </c>
      <c r="G883" s="380">
        <v>1198</v>
      </c>
      <c r="H883" s="137">
        <f t="shared" si="92"/>
        <v>6.6050724637681162</v>
      </c>
      <c r="I883" s="381">
        <f t="shared" si="93"/>
        <v>0.52170283806343909</v>
      </c>
      <c r="J883" s="137">
        <f t="shared" si="94"/>
        <v>-8.0898371146467335E-2</v>
      </c>
      <c r="K883" s="137">
        <f t="shared" si="95"/>
        <v>-1.6711925739097799E-2</v>
      </c>
      <c r="L883" s="137">
        <f t="shared" si="96"/>
        <v>8.4004937272945834E-2</v>
      </c>
      <c r="M883" s="137">
        <f t="shared" si="97"/>
        <v>-1.36053596126193E-2</v>
      </c>
      <c r="N883" s="383">
        <f t="shared" si="91"/>
        <v>-16.29922081591792</v>
      </c>
    </row>
    <row r="884" spans="2:14" x14ac:dyDescent="0.2">
      <c r="B884" s="382">
        <v>11</v>
      </c>
      <c r="C884" s="382">
        <v>2583</v>
      </c>
      <c r="D884" s="379" t="s">
        <v>1453</v>
      </c>
      <c r="E884" s="380">
        <v>2341</v>
      </c>
      <c r="F884" s="380">
        <v>354</v>
      </c>
      <c r="G884" s="380">
        <v>5201</v>
      </c>
      <c r="H884" s="137">
        <f t="shared" si="92"/>
        <v>21.305084745762713</v>
      </c>
      <c r="I884" s="381">
        <f t="shared" si="93"/>
        <v>0.45010574889444338</v>
      </c>
      <c r="J884" s="137">
        <f t="shared" si="94"/>
        <v>2.67721615994756E-2</v>
      </c>
      <c r="K884" s="137">
        <f t="shared" si="95"/>
        <v>0.36329436420443734</v>
      </c>
      <c r="L884" s="137">
        <f t="shared" si="96"/>
        <v>2.3956431625526207E-2</v>
      </c>
      <c r="M884" s="137">
        <f t="shared" si="97"/>
        <v>0.41402295742943912</v>
      </c>
      <c r="N884" s="383">
        <f t="shared" si="91"/>
        <v>2153.3334015905129</v>
      </c>
    </row>
    <row r="885" spans="2:14" x14ac:dyDescent="0.2">
      <c r="B885" s="382">
        <v>11</v>
      </c>
      <c r="C885" s="382">
        <v>2584</v>
      </c>
      <c r="D885" s="379" t="s">
        <v>1454</v>
      </c>
      <c r="E885" s="380">
        <v>178</v>
      </c>
      <c r="F885" s="380">
        <v>184</v>
      </c>
      <c r="G885" s="380">
        <v>1956</v>
      </c>
      <c r="H885" s="137">
        <f t="shared" si="92"/>
        <v>11.597826086956522</v>
      </c>
      <c r="I885" s="381">
        <f t="shared" si="93"/>
        <v>9.1002044989775058E-2</v>
      </c>
      <c r="J885" s="137">
        <f t="shared" si="94"/>
        <v>-6.051009639717312E-2</v>
      </c>
      <c r="K885" s="137">
        <f t="shared" si="95"/>
        <v>0.11235448213553108</v>
      </c>
      <c r="L885" s="137">
        <f t="shared" si="96"/>
        <v>-0.27722398006733723</v>
      </c>
      <c r="M885" s="137">
        <f t="shared" si="97"/>
        <v>-0.22537959432897928</v>
      </c>
      <c r="N885" s="383">
        <f t="shared" si="91"/>
        <v>-440.84248650748344</v>
      </c>
    </row>
    <row r="886" spans="2:14" x14ac:dyDescent="0.2">
      <c r="B886" s="382">
        <v>11</v>
      </c>
      <c r="C886" s="382">
        <v>2585</v>
      </c>
      <c r="D886" s="379" t="s">
        <v>1455</v>
      </c>
      <c r="E886" s="380">
        <v>260</v>
      </c>
      <c r="F886" s="380">
        <v>449</v>
      </c>
      <c r="G886" s="380">
        <v>749</v>
      </c>
      <c r="H886" s="137">
        <f t="shared" si="92"/>
        <v>2.2472160356347439</v>
      </c>
      <c r="I886" s="381">
        <f t="shared" si="93"/>
        <v>0.34712950600801068</v>
      </c>
      <c r="J886" s="137">
        <f t="shared" si="94"/>
        <v>-9.2975330727513655E-2</v>
      </c>
      <c r="K886" s="137">
        <f t="shared" si="95"/>
        <v>-0.12936576721853155</v>
      </c>
      <c r="L886" s="137">
        <f t="shared" si="96"/>
        <v>-6.2409782061185144E-2</v>
      </c>
      <c r="M886" s="137">
        <f t="shared" si="97"/>
        <v>-0.28475088000723037</v>
      </c>
      <c r="N886" s="383">
        <f t="shared" si="91"/>
        <v>-213.27840912541555</v>
      </c>
    </row>
    <row r="887" spans="2:14" x14ac:dyDescent="0.2">
      <c r="B887" s="382">
        <v>11</v>
      </c>
      <c r="C887" s="382">
        <v>2586</v>
      </c>
      <c r="D887" s="379" t="s">
        <v>1456</v>
      </c>
      <c r="E887" s="380">
        <v>2547</v>
      </c>
      <c r="F887" s="380">
        <v>694</v>
      </c>
      <c r="G887" s="380">
        <v>5539</v>
      </c>
      <c r="H887" s="137">
        <f t="shared" si="92"/>
        <v>11.651296829971182</v>
      </c>
      <c r="I887" s="381">
        <f t="shared" si="93"/>
        <v>0.45983029427694527</v>
      </c>
      <c r="J887" s="137">
        <f t="shared" si="94"/>
        <v>3.5863503110374603E-2</v>
      </c>
      <c r="K887" s="137">
        <f t="shared" si="95"/>
        <v>0.1137367407543496</v>
      </c>
      <c r="L887" s="137">
        <f t="shared" si="96"/>
        <v>3.2112411499811706E-2</v>
      </c>
      <c r="M887" s="137">
        <f t="shared" si="97"/>
        <v>0.1817126553645359</v>
      </c>
      <c r="N887" s="383">
        <f t="shared" si="91"/>
        <v>1006.5063980641644</v>
      </c>
    </row>
    <row r="888" spans="2:14" x14ac:dyDescent="0.2">
      <c r="B888" s="382">
        <v>11</v>
      </c>
      <c r="C888" s="382">
        <v>2601</v>
      </c>
      <c r="D888" s="379" t="s">
        <v>1457</v>
      </c>
      <c r="E888" s="380">
        <v>22341</v>
      </c>
      <c r="F888" s="380">
        <v>594</v>
      </c>
      <c r="G888" s="380">
        <v>16855</v>
      </c>
      <c r="H888" s="137">
        <f t="shared" si="92"/>
        <v>65.986531986531986</v>
      </c>
      <c r="I888" s="381">
        <f t="shared" si="93"/>
        <v>1.3254820528033224</v>
      </c>
      <c r="J888" s="137">
        <f t="shared" si="94"/>
        <v>0.34023516150485128</v>
      </c>
      <c r="K888" s="137">
        <f t="shared" si="95"/>
        <v>1.5183431267193948</v>
      </c>
      <c r="L888" s="137">
        <f t="shared" si="96"/>
        <v>0.75813486735517788</v>
      </c>
      <c r="M888" s="137">
        <f t="shared" si="97"/>
        <v>2.6167131555794239</v>
      </c>
      <c r="N888" s="383">
        <f t="shared" si="91"/>
        <v>44104.700237291188</v>
      </c>
    </row>
    <row r="889" spans="2:14" x14ac:dyDescent="0.2">
      <c r="B889" s="382">
        <v>11</v>
      </c>
      <c r="C889" s="382">
        <v>2611</v>
      </c>
      <c r="D889" s="379" t="s">
        <v>1458</v>
      </c>
      <c r="E889" s="380">
        <v>126</v>
      </c>
      <c r="F889" s="380">
        <v>1113</v>
      </c>
      <c r="G889" s="380">
        <v>794</v>
      </c>
      <c r="H889" s="137">
        <f t="shared" si="92"/>
        <v>0.82659478885893978</v>
      </c>
      <c r="I889" s="381">
        <f t="shared" si="93"/>
        <v>0.15869017632241814</v>
      </c>
      <c r="J889" s="137">
        <f t="shared" si="94"/>
        <v>-9.176494502339988E-2</v>
      </c>
      <c r="K889" s="137">
        <f t="shared" si="95"/>
        <v>-0.16608988683463996</v>
      </c>
      <c r="L889" s="137">
        <f t="shared" si="96"/>
        <v>-0.22045391882926646</v>
      </c>
      <c r="M889" s="137">
        <f t="shared" si="97"/>
        <v>-0.47830875068730627</v>
      </c>
      <c r="N889" s="383">
        <f t="shared" si="91"/>
        <v>-379.77714804572116</v>
      </c>
    </row>
    <row r="890" spans="2:14" x14ac:dyDescent="0.2">
      <c r="B890" s="382">
        <v>11</v>
      </c>
      <c r="C890" s="382">
        <v>2612</v>
      </c>
      <c r="D890" s="379" t="s">
        <v>1459</v>
      </c>
      <c r="E890" s="380">
        <v>134</v>
      </c>
      <c r="F890" s="380">
        <v>2266</v>
      </c>
      <c r="G890" s="380">
        <v>274</v>
      </c>
      <c r="H890" s="137">
        <f t="shared" si="92"/>
        <v>0.18005295675198588</v>
      </c>
      <c r="I890" s="381">
        <f t="shared" si="93"/>
        <v>0.48905109489051096</v>
      </c>
      <c r="J890" s="137">
        <f t="shared" si="94"/>
        <v>-0.1057516242709368</v>
      </c>
      <c r="K890" s="137">
        <f t="shared" si="95"/>
        <v>-0.18280347578947331</v>
      </c>
      <c r="L890" s="137">
        <f t="shared" si="96"/>
        <v>5.6619907978113504E-2</v>
      </c>
      <c r="M890" s="137">
        <f t="shared" si="97"/>
        <v>-0.23193519208229663</v>
      </c>
      <c r="N890" s="383">
        <f t="shared" si="91"/>
        <v>-63.550242630549278</v>
      </c>
    </row>
    <row r="891" spans="2:14" x14ac:dyDescent="0.2">
      <c r="B891" s="382">
        <v>11</v>
      </c>
      <c r="C891" s="382">
        <v>2613</v>
      </c>
      <c r="D891" s="379" t="s">
        <v>1460</v>
      </c>
      <c r="E891" s="380">
        <v>1904</v>
      </c>
      <c r="F891" s="380">
        <v>680</v>
      </c>
      <c r="G891" s="380">
        <v>4304</v>
      </c>
      <c r="H891" s="137">
        <f t="shared" si="92"/>
        <v>9.1294117647058819</v>
      </c>
      <c r="I891" s="381">
        <f t="shared" si="93"/>
        <v>0.44237918215613381</v>
      </c>
      <c r="J891" s="137">
        <f t="shared" si="94"/>
        <v>2.6451398974743977E-3</v>
      </c>
      <c r="K891" s="137">
        <f t="shared" si="95"/>
        <v>4.8544129419643728E-2</v>
      </c>
      <c r="L891" s="137">
        <f t="shared" si="96"/>
        <v>1.7476157192505497E-2</v>
      </c>
      <c r="M891" s="137">
        <f t="shared" si="97"/>
        <v>6.8665426509623623E-2</v>
      </c>
      <c r="N891" s="383">
        <f t="shared" si="91"/>
        <v>295.53599569742005</v>
      </c>
    </row>
    <row r="892" spans="2:14" x14ac:dyDescent="0.2">
      <c r="B892" s="382">
        <v>11</v>
      </c>
      <c r="C892" s="382">
        <v>2614</v>
      </c>
      <c r="D892" s="379" t="s">
        <v>1461</v>
      </c>
      <c r="E892" s="380">
        <v>675</v>
      </c>
      <c r="F892" s="380">
        <v>751</v>
      </c>
      <c r="G892" s="380">
        <v>2431</v>
      </c>
      <c r="H892" s="137">
        <f t="shared" si="92"/>
        <v>4.135818908122503</v>
      </c>
      <c r="I892" s="381">
        <f t="shared" si="93"/>
        <v>0.27766351295763059</v>
      </c>
      <c r="J892" s="137">
        <f t="shared" si="94"/>
        <v>-4.7733802853749965E-2</v>
      </c>
      <c r="K892" s="137">
        <f t="shared" si="95"/>
        <v>-8.0543973264669846E-2</v>
      </c>
      <c r="L892" s="137">
        <f t="shared" si="96"/>
        <v>-0.12067093659141299</v>
      </c>
      <c r="M892" s="137">
        <f t="shared" si="97"/>
        <v>-0.24894871270983282</v>
      </c>
      <c r="N892" s="383">
        <f t="shared" si="91"/>
        <v>-605.19432059760356</v>
      </c>
    </row>
    <row r="893" spans="2:14" x14ac:dyDescent="0.2">
      <c r="B893" s="382">
        <v>11</v>
      </c>
      <c r="C893" s="382">
        <v>2615</v>
      </c>
      <c r="D893" s="379" t="s">
        <v>1462</v>
      </c>
      <c r="E893" s="380">
        <v>432</v>
      </c>
      <c r="F893" s="380">
        <v>744</v>
      </c>
      <c r="G893" s="380">
        <v>960</v>
      </c>
      <c r="H893" s="137">
        <f t="shared" si="92"/>
        <v>1.8709677419354838</v>
      </c>
      <c r="I893" s="381">
        <f t="shared" si="93"/>
        <v>0.45</v>
      </c>
      <c r="J893" s="137">
        <f t="shared" si="94"/>
        <v>-8.7299966648224633E-2</v>
      </c>
      <c r="K893" s="137">
        <f t="shared" si="95"/>
        <v>-0.13909206645172112</v>
      </c>
      <c r="L893" s="137">
        <f t="shared" si="96"/>
        <v>2.3867739987934594E-2</v>
      </c>
      <c r="M893" s="137">
        <f t="shared" si="97"/>
        <v>-0.20252429311201117</v>
      </c>
      <c r="N893" s="383">
        <f t="shared" si="91"/>
        <v>-194.42332138753073</v>
      </c>
    </row>
    <row r="894" spans="2:14" x14ac:dyDescent="0.2">
      <c r="B894" s="382">
        <v>11</v>
      </c>
      <c r="C894" s="382">
        <v>2616</v>
      </c>
      <c r="D894" s="379" t="s">
        <v>1463</v>
      </c>
      <c r="E894" s="380">
        <v>80</v>
      </c>
      <c r="F894" s="380">
        <v>148</v>
      </c>
      <c r="G894" s="380">
        <v>595</v>
      </c>
      <c r="H894" s="137">
        <f t="shared" si="92"/>
        <v>4.5608108108108105</v>
      </c>
      <c r="I894" s="381">
        <f t="shared" si="93"/>
        <v>0.13445378151260504</v>
      </c>
      <c r="J894" s="137">
        <f t="shared" si="94"/>
        <v>-9.7117539581591888E-2</v>
      </c>
      <c r="K894" s="137">
        <f t="shared" si="95"/>
        <v>-6.955761535567398E-2</v>
      </c>
      <c r="L894" s="137">
        <f t="shared" si="96"/>
        <v>-0.24078099228297858</v>
      </c>
      <c r="M894" s="137">
        <f t="shared" si="97"/>
        <v>-0.40745614722024448</v>
      </c>
      <c r="N894" s="383">
        <f t="shared" si="91"/>
        <v>-242.43640759604546</v>
      </c>
    </row>
    <row r="895" spans="2:14" x14ac:dyDescent="0.2">
      <c r="B895" s="382">
        <v>11</v>
      </c>
      <c r="C895" s="382">
        <v>2617</v>
      </c>
      <c r="D895" s="379" t="s">
        <v>1464</v>
      </c>
      <c r="E895" s="380">
        <v>56</v>
      </c>
      <c r="F895" s="380">
        <v>304</v>
      </c>
      <c r="G895" s="380">
        <v>517</v>
      </c>
      <c r="H895" s="137">
        <f t="shared" si="92"/>
        <v>1.8848684210526316</v>
      </c>
      <c r="I895" s="381">
        <f t="shared" si="93"/>
        <v>0.10831721470019343</v>
      </c>
      <c r="J895" s="137">
        <f t="shared" si="94"/>
        <v>-9.921554146872244E-2</v>
      </c>
      <c r="K895" s="137">
        <f t="shared" si="95"/>
        <v>-0.13873272352073099</v>
      </c>
      <c r="L895" s="137">
        <f t="shared" si="96"/>
        <v>-0.2627017407108197</v>
      </c>
      <c r="M895" s="137">
        <f t="shared" si="97"/>
        <v>-0.50065000570027318</v>
      </c>
      <c r="N895" s="383">
        <f t="shared" si="91"/>
        <v>-258.83605294704125</v>
      </c>
    </row>
    <row r="896" spans="2:14" x14ac:dyDescent="0.2">
      <c r="B896" s="382">
        <v>11</v>
      </c>
      <c r="C896" s="382">
        <v>2618</v>
      </c>
      <c r="D896" s="379" t="s">
        <v>1465</v>
      </c>
      <c r="E896" s="380">
        <v>123</v>
      </c>
      <c r="F896" s="380">
        <v>604</v>
      </c>
      <c r="G896" s="380">
        <v>977</v>
      </c>
      <c r="H896" s="137">
        <f t="shared" si="92"/>
        <v>1.8211920529801324</v>
      </c>
      <c r="I896" s="381">
        <f t="shared" si="93"/>
        <v>0.12589559877175024</v>
      </c>
      <c r="J896" s="137">
        <f t="shared" si="94"/>
        <v>-8.6842709826670528E-2</v>
      </c>
      <c r="K896" s="137">
        <f t="shared" si="95"/>
        <v>-0.14037880516502646</v>
      </c>
      <c r="L896" s="137">
        <f t="shared" si="96"/>
        <v>-0.24795874337049648</v>
      </c>
      <c r="M896" s="137">
        <f t="shared" si="97"/>
        <v>-0.47518025836219346</v>
      </c>
      <c r="N896" s="383">
        <f t="shared" si="91"/>
        <v>-464.25111241986303</v>
      </c>
    </row>
    <row r="897" spans="2:14" x14ac:dyDescent="0.2">
      <c r="B897" s="382">
        <v>11</v>
      </c>
      <c r="C897" s="382">
        <v>2619</v>
      </c>
      <c r="D897" s="379" t="s">
        <v>1466</v>
      </c>
      <c r="E897" s="380">
        <v>357</v>
      </c>
      <c r="F897" s="380">
        <v>1627</v>
      </c>
      <c r="G897" s="380">
        <v>1197</v>
      </c>
      <c r="H897" s="137">
        <f t="shared" si="92"/>
        <v>0.95513214505224342</v>
      </c>
      <c r="I897" s="381">
        <f t="shared" si="93"/>
        <v>0.2982456140350877</v>
      </c>
      <c r="J897" s="137">
        <f t="shared" si="94"/>
        <v>-8.0925268606558742E-2</v>
      </c>
      <c r="K897" s="137">
        <f t="shared" si="95"/>
        <v>-0.16276710023357052</v>
      </c>
      <c r="L897" s="137">
        <f t="shared" si="96"/>
        <v>-0.10340872066712863</v>
      </c>
      <c r="M897" s="137">
        <f t="shared" si="97"/>
        <v>-0.34710108950725788</v>
      </c>
      <c r="N897" s="383">
        <f t="shared" si="91"/>
        <v>-415.4800041401877</v>
      </c>
    </row>
    <row r="898" spans="2:14" x14ac:dyDescent="0.2">
      <c r="B898" s="382">
        <v>11</v>
      </c>
      <c r="C898" s="382">
        <v>2620</v>
      </c>
      <c r="D898" s="379" t="s">
        <v>1467</v>
      </c>
      <c r="E898" s="380">
        <v>135</v>
      </c>
      <c r="F898" s="380">
        <v>576</v>
      </c>
      <c r="G898" s="380">
        <v>645</v>
      </c>
      <c r="H898" s="137">
        <f t="shared" si="92"/>
        <v>1.3541666666666667</v>
      </c>
      <c r="I898" s="381">
        <f t="shared" si="93"/>
        <v>0.20930232558139536</v>
      </c>
      <c r="J898" s="137">
        <f t="shared" si="94"/>
        <v>-9.5772666577021021E-2</v>
      </c>
      <c r="K898" s="137">
        <f t="shared" si="95"/>
        <v>-0.15245176000056798</v>
      </c>
      <c r="L898" s="137">
        <f t="shared" si="96"/>
        <v>-0.17800549018669784</v>
      </c>
      <c r="M898" s="137">
        <f t="shared" si="97"/>
        <v>-0.42622991676428684</v>
      </c>
      <c r="N898" s="383">
        <f t="shared" si="91"/>
        <v>-274.91829631296503</v>
      </c>
    </row>
    <row r="899" spans="2:14" x14ac:dyDescent="0.2">
      <c r="B899" s="382">
        <v>11</v>
      </c>
      <c r="C899" s="382">
        <v>2621</v>
      </c>
      <c r="D899" s="379" t="s">
        <v>1468</v>
      </c>
      <c r="E899" s="380">
        <v>623</v>
      </c>
      <c r="F899" s="380">
        <v>1024</v>
      </c>
      <c r="G899" s="380">
        <v>1973</v>
      </c>
      <c r="H899" s="137">
        <f t="shared" si="92"/>
        <v>2.53515625</v>
      </c>
      <c r="I899" s="381">
        <f t="shared" si="93"/>
        <v>0.31576279776989358</v>
      </c>
      <c r="J899" s="137">
        <f t="shared" si="94"/>
        <v>-6.0052839575619028E-2</v>
      </c>
      <c r="K899" s="137">
        <f t="shared" si="95"/>
        <v>-0.12192229775146791</v>
      </c>
      <c r="L899" s="137">
        <f t="shared" si="96"/>
        <v>-8.8717052072284655E-2</v>
      </c>
      <c r="M899" s="137">
        <f t="shared" si="97"/>
        <v>-0.27069218939937162</v>
      </c>
      <c r="N899" s="383">
        <f t="shared" si="91"/>
        <v>-534.07568968496025</v>
      </c>
    </row>
    <row r="900" spans="2:14" x14ac:dyDescent="0.2">
      <c r="B900" s="382">
        <v>11</v>
      </c>
      <c r="C900" s="382">
        <v>2622</v>
      </c>
      <c r="D900" s="379" t="s">
        <v>1469</v>
      </c>
      <c r="E900" s="380">
        <v>93</v>
      </c>
      <c r="F900" s="380">
        <v>363</v>
      </c>
      <c r="G900" s="380">
        <v>675</v>
      </c>
      <c r="H900" s="137">
        <f t="shared" si="92"/>
        <v>2.115702479338843</v>
      </c>
      <c r="I900" s="381">
        <f t="shared" si="93"/>
        <v>0.13777777777777778</v>
      </c>
      <c r="J900" s="137">
        <f t="shared" si="94"/>
        <v>-9.4965742774278508E-2</v>
      </c>
      <c r="K900" s="137">
        <f t="shared" si="95"/>
        <v>-0.13276549081376274</v>
      </c>
      <c r="L900" s="137">
        <f t="shared" si="96"/>
        <v>-0.23799315536365784</v>
      </c>
      <c r="M900" s="137">
        <f t="shared" si="97"/>
        <v>-0.4657243889516991</v>
      </c>
      <c r="N900" s="383">
        <f t="shared" si="91"/>
        <v>-314.36396254239691</v>
      </c>
    </row>
    <row r="901" spans="2:14" x14ac:dyDescent="0.2">
      <c r="B901" s="382">
        <v>12</v>
      </c>
      <c r="C901" s="382">
        <v>2701</v>
      </c>
      <c r="D901" s="379" t="s">
        <v>1470</v>
      </c>
      <c r="E901" s="380">
        <v>194774</v>
      </c>
      <c r="F901" s="380">
        <v>2246</v>
      </c>
      <c r="G901" s="380">
        <v>176329</v>
      </c>
      <c r="H901" s="137">
        <f t="shared" si="92"/>
        <v>165.22840605520926</v>
      </c>
      <c r="I901" s="381">
        <f t="shared" si="93"/>
        <v>1.1046055952225668</v>
      </c>
      <c r="J901" s="137">
        <f t="shared" si="94"/>
        <v>4.6296807121235135</v>
      </c>
      <c r="K901" s="137">
        <f t="shared" si="95"/>
        <v>4.0838196479923745</v>
      </c>
      <c r="L901" s="137">
        <f t="shared" si="96"/>
        <v>0.57288569920654353</v>
      </c>
      <c r="M901" s="137">
        <f t="shared" si="97"/>
        <v>9.2863860593224299</v>
      </c>
      <c r="N901" s="383">
        <f t="shared" si="91"/>
        <v>1637459.1674542648</v>
      </c>
    </row>
    <row r="902" spans="2:14" x14ac:dyDescent="0.2">
      <c r="B902" s="382">
        <v>12</v>
      </c>
      <c r="C902" s="382">
        <v>2702</v>
      </c>
      <c r="D902" s="379" t="s">
        <v>1471</v>
      </c>
      <c r="E902" s="380">
        <v>358</v>
      </c>
      <c r="F902" s="380">
        <v>220</v>
      </c>
      <c r="G902" s="380">
        <v>1294</v>
      </c>
      <c r="H902" s="137">
        <f t="shared" si="92"/>
        <v>7.5090909090909088</v>
      </c>
      <c r="I902" s="381">
        <f t="shared" si="93"/>
        <v>0.27666151468315303</v>
      </c>
      <c r="J902" s="137">
        <f t="shared" si="94"/>
        <v>-7.8316214977691284E-2</v>
      </c>
      <c r="K902" s="137">
        <f t="shared" si="95"/>
        <v>6.6576258542988404E-3</v>
      </c>
      <c r="L902" s="137">
        <f t="shared" si="96"/>
        <v>-0.12151131292154074</v>
      </c>
      <c r="M902" s="137">
        <f t="shared" si="97"/>
        <v>-0.19316990204493317</v>
      </c>
      <c r="N902" s="383">
        <f t="shared" si="91"/>
        <v>-249.96185324614353</v>
      </c>
    </row>
    <row r="903" spans="2:14" x14ac:dyDescent="0.2">
      <c r="B903" s="382">
        <v>12</v>
      </c>
      <c r="C903" s="382">
        <v>2703</v>
      </c>
      <c r="D903" s="379" t="s">
        <v>1472</v>
      </c>
      <c r="E903" s="380">
        <v>5251</v>
      </c>
      <c r="F903" s="380">
        <v>1065</v>
      </c>
      <c r="G903" s="380">
        <v>22408</v>
      </c>
      <c r="H903" s="137">
        <f t="shared" si="92"/>
        <v>25.970892018779342</v>
      </c>
      <c r="I903" s="381">
        <f t="shared" si="93"/>
        <v>0.23433595144591218</v>
      </c>
      <c r="J903" s="137">
        <f t="shared" si="94"/>
        <v>0.48959675739249081</v>
      </c>
      <c r="K903" s="137">
        <f t="shared" si="95"/>
        <v>0.48390896488625623</v>
      </c>
      <c r="L903" s="137">
        <f t="shared" si="96"/>
        <v>-0.15700977874719163</v>
      </c>
      <c r="M903" s="137">
        <f t="shared" si="97"/>
        <v>0.81649594353155552</v>
      </c>
      <c r="N903" s="383">
        <f t="shared" si="91"/>
        <v>18296.041102655097</v>
      </c>
    </row>
    <row r="904" spans="2:14" x14ac:dyDescent="0.2">
      <c r="B904" s="382">
        <v>13</v>
      </c>
      <c r="C904" s="382">
        <v>2761</v>
      </c>
      <c r="D904" s="379" t="s">
        <v>1473</v>
      </c>
      <c r="E904" s="380">
        <v>5379</v>
      </c>
      <c r="F904" s="380">
        <v>729</v>
      </c>
      <c r="G904" s="380">
        <v>10745</v>
      </c>
      <c r="H904" s="137">
        <f t="shared" si="92"/>
        <v>22.117969821673526</v>
      </c>
      <c r="I904" s="381">
        <f t="shared" si="93"/>
        <v>0.50060493252675664</v>
      </c>
      <c r="J904" s="137">
        <f t="shared" si="94"/>
        <v>0.17589168034629241</v>
      </c>
      <c r="K904" s="137">
        <f t="shared" si="95"/>
        <v>0.38430805017432568</v>
      </c>
      <c r="L904" s="137">
        <f t="shared" si="96"/>
        <v>6.6310115954472212E-2</v>
      </c>
      <c r="M904" s="137">
        <f t="shared" si="97"/>
        <v>0.62650984647509034</v>
      </c>
      <c r="N904" s="383">
        <f t="shared" si="91"/>
        <v>6731.8483003748461</v>
      </c>
    </row>
    <row r="905" spans="2:14" x14ac:dyDescent="0.2">
      <c r="B905" s="382">
        <v>13</v>
      </c>
      <c r="C905" s="382">
        <v>2762</v>
      </c>
      <c r="D905" s="379" t="s">
        <v>1474</v>
      </c>
      <c r="E905" s="380">
        <v>13409</v>
      </c>
      <c r="F905" s="380">
        <v>881</v>
      </c>
      <c r="G905" s="380">
        <v>22110</v>
      </c>
      <c r="H905" s="137">
        <f t="shared" si="92"/>
        <v>40.316685584562997</v>
      </c>
      <c r="I905" s="381">
        <f t="shared" si="93"/>
        <v>0.60646766169154231</v>
      </c>
      <c r="J905" s="137">
        <f t="shared" si="94"/>
        <v>0.48158131428524853</v>
      </c>
      <c r="K905" s="137">
        <f t="shared" si="95"/>
        <v>0.85475843661809814</v>
      </c>
      <c r="L905" s="137">
        <f t="shared" si="96"/>
        <v>0.15509722676980506</v>
      </c>
      <c r="M905" s="137">
        <f t="shared" si="97"/>
        <v>1.4914369776731518</v>
      </c>
      <c r="N905" s="383">
        <f t="shared" si="91"/>
        <v>32975.671576353387</v>
      </c>
    </row>
    <row r="906" spans="2:14" x14ac:dyDescent="0.2">
      <c r="B906" s="382">
        <v>13</v>
      </c>
      <c r="C906" s="382">
        <v>2763</v>
      </c>
      <c r="D906" s="379" t="s">
        <v>1475</v>
      </c>
      <c r="E906" s="380">
        <v>6543</v>
      </c>
      <c r="F906" s="380">
        <v>692</v>
      </c>
      <c r="G906" s="380">
        <v>9385</v>
      </c>
      <c r="H906" s="137">
        <f t="shared" si="92"/>
        <v>23.017341040462426</v>
      </c>
      <c r="I906" s="381">
        <f t="shared" si="93"/>
        <v>0.69717634523175276</v>
      </c>
      <c r="J906" s="137">
        <f t="shared" si="94"/>
        <v>0.13931113462196504</v>
      </c>
      <c r="K906" s="137">
        <f t="shared" si="95"/>
        <v>0.40755746749301597</v>
      </c>
      <c r="L906" s="137">
        <f t="shared" si="96"/>
        <v>0.2311746338132335</v>
      </c>
      <c r="M906" s="137">
        <f t="shared" si="97"/>
        <v>0.77804323592821456</v>
      </c>
      <c r="N906" s="383">
        <f t="shared" si="91"/>
        <v>7301.9357691862933</v>
      </c>
    </row>
    <row r="907" spans="2:14" x14ac:dyDescent="0.2">
      <c r="B907" s="382">
        <v>13</v>
      </c>
      <c r="C907" s="382">
        <v>2764</v>
      </c>
      <c r="D907" s="379" t="s">
        <v>1476</v>
      </c>
      <c r="E907" s="380">
        <v>1066</v>
      </c>
      <c r="F907" s="380">
        <v>411</v>
      </c>
      <c r="G907" s="380">
        <v>3552</v>
      </c>
      <c r="H907" s="137">
        <f t="shared" si="92"/>
        <v>11.236009732360097</v>
      </c>
      <c r="I907" s="381">
        <f t="shared" si="93"/>
        <v>0.30011261261261263</v>
      </c>
      <c r="J907" s="137">
        <f t="shared" si="94"/>
        <v>-1.7581750091271314E-2</v>
      </c>
      <c r="K907" s="137">
        <f t="shared" si="95"/>
        <v>0.1030012593005073</v>
      </c>
      <c r="L907" s="137">
        <f t="shared" si="96"/>
        <v>-0.10184286825710107</v>
      </c>
      <c r="M907" s="137">
        <f t="shared" si="97"/>
        <v>-1.6423359047865085E-2</v>
      </c>
      <c r="N907" s="383">
        <f t="shared" si="91"/>
        <v>-58.335771338016784</v>
      </c>
    </row>
    <row r="908" spans="2:14" x14ac:dyDescent="0.2">
      <c r="B908" s="382">
        <v>13</v>
      </c>
      <c r="C908" s="382">
        <v>2765</v>
      </c>
      <c r="D908" s="379" t="s">
        <v>1477</v>
      </c>
      <c r="E908" s="380">
        <v>5618</v>
      </c>
      <c r="F908" s="380">
        <v>447</v>
      </c>
      <c r="G908" s="380">
        <v>15664</v>
      </c>
      <c r="H908" s="137">
        <f t="shared" si="92"/>
        <v>47.61073825503356</v>
      </c>
      <c r="I908" s="381">
        <f t="shared" si="93"/>
        <v>0.35865679264555667</v>
      </c>
      <c r="J908" s="137">
        <f t="shared" si="94"/>
        <v>0.30820028653597342</v>
      </c>
      <c r="K908" s="137">
        <f t="shared" si="95"/>
        <v>1.0433151426116907</v>
      </c>
      <c r="L908" s="137">
        <f t="shared" si="96"/>
        <v>-5.2741842417434195E-2</v>
      </c>
      <c r="M908" s="137">
        <f t="shared" si="97"/>
        <v>1.2987735867302299</v>
      </c>
      <c r="N908" s="383">
        <f t="shared" si="91"/>
        <v>20343.989462542322</v>
      </c>
    </row>
    <row r="909" spans="2:14" x14ac:dyDescent="0.2">
      <c r="B909" s="382">
        <v>13</v>
      </c>
      <c r="C909" s="382">
        <v>2766</v>
      </c>
      <c r="D909" s="379" t="s">
        <v>1478</v>
      </c>
      <c r="E909" s="380">
        <v>4287</v>
      </c>
      <c r="F909" s="380">
        <v>208</v>
      </c>
      <c r="G909" s="380">
        <v>10338</v>
      </c>
      <c r="H909" s="137">
        <f t="shared" si="92"/>
        <v>70.3125</v>
      </c>
      <c r="I909" s="381">
        <f t="shared" si="93"/>
        <v>0.4146836912362159</v>
      </c>
      <c r="J909" s="137">
        <f t="shared" si="94"/>
        <v>0.16494441408908561</v>
      </c>
      <c r="K909" s="137">
        <f t="shared" si="95"/>
        <v>1.630172628877425</v>
      </c>
      <c r="L909" s="137">
        <f t="shared" si="96"/>
        <v>-5.7520614713466103E-3</v>
      </c>
      <c r="M909" s="137">
        <f t="shared" si="97"/>
        <v>1.789364981495164</v>
      </c>
      <c r="N909" s="383">
        <f t="shared" ref="N909:N972" si="98">M909*G909</f>
        <v>18498.455178697004</v>
      </c>
    </row>
    <row r="910" spans="2:14" x14ac:dyDescent="0.2">
      <c r="B910" s="382">
        <v>13</v>
      </c>
      <c r="C910" s="382">
        <v>2767</v>
      </c>
      <c r="D910" s="379" t="s">
        <v>1479</v>
      </c>
      <c r="E910" s="380">
        <v>1763</v>
      </c>
      <c r="F910" s="380">
        <v>293</v>
      </c>
      <c r="G910" s="380">
        <v>6995</v>
      </c>
      <c r="H910" s="137">
        <f t="shared" ref="H910:H973" si="99">(G910+E910)/F910</f>
        <v>29.890784982935152</v>
      </c>
      <c r="I910" s="381">
        <f t="shared" ref="I910:I973" si="100">E910/G910</f>
        <v>0.25203716940671911</v>
      </c>
      <c r="J910" s="137">
        <f t="shared" ref="J910:J973" si="101">$J$6*(G910-G$10)/G$11</f>
        <v>7.5026205003478008E-2</v>
      </c>
      <c r="K910" s="137">
        <f t="shared" ref="K910:K973" si="102">$K$6*(H910-H$10)/H$11</f>
        <v>0.58524112391507155</v>
      </c>
      <c r="L910" s="137">
        <f t="shared" ref="L910:L973" si="103">$L$6*(I910-I$10)/I$11</f>
        <v>-0.14216376057769864</v>
      </c>
      <c r="M910" s="137">
        <f t="shared" ref="M910:M973" si="104">SUM(J910:L910)</f>
        <v>0.51810356834085092</v>
      </c>
      <c r="N910" s="383">
        <f t="shared" si="98"/>
        <v>3624.1344605442523</v>
      </c>
    </row>
    <row r="911" spans="2:14" x14ac:dyDescent="0.2">
      <c r="B911" s="382">
        <v>13</v>
      </c>
      <c r="C911" s="382">
        <v>2768</v>
      </c>
      <c r="D911" s="379" t="s">
        <v>1480</v>
      </c>
      <c r="E911" s="380">
        <v>1245</v>
      </c>
      <c r="F911" s="380">
        <v>636</v>
      </c>
      <c r="G911" s="380">
        <v>5618</v>
      </c>
      <c r="H911" s="137">
        <f t="shared" si="99"/>
        <v>10.790880503144654</v>
      </c>
      <c r="I911" s="381">
        <f t="shared" si="100"/>
        <v>0.22160911356354573</v>
      </c>
      <c r="J911" s="137">
        <f t="shared" si="101"/>
        <v>3.7988402457596562E-2</v>
      </c>
      <c r="K911" s="137">
        <f t="shared" si="102"/>
        <v>9.1494336469784734E-2</v>
      </c>
      <c r="L911" s="137">
        <f t="shared" si="103"/>
        <v>-0.16768378247168964</v>
      </c>
      <c r="M911" s="137">
        <f t="shared" si="104"/>
        <v>-3.8201043544308338E-2</v>
      </c>
      <c r="N911" s="383">
        <f t="shared" si="98"/>
        <v>-214.61346263192425</v>
      </c>
    </row>
    <row r="912" spans="2:14" x14ac:dyDescent="0.2">
      <c r="B912" s="382">
        <v>13</v>
      </c>
      <c r="C912" s="382">
        <v>2769</v>
      </c>
      <c r="D912" s="379" t="s">
        <v>1481</v>
      </c>
      <c r="E912" s="380">
        <v>12260</v>
      </c>
      <c r="F912" s="380">
        <v>702</v>
      </c>
      <c r="G912" s="380">
        <v>12304</v>
      </c>
      <c r="H912" s="137">
        <f t="shared" si="99"/>
        <v>34.991452991452988</v>
      </c>
      <c r="I912" s="381">
        <f t="shared" si="100"/>
        <v>0.99642392717815342</v>
      </c>
      <c r="J912" s="137">
        <f t="shared" si="101"/>
        <v>0.21782482062881175</v>
      </c>
      <c r="K912" s="137">
        <f t="shared" si="102"/>
        <v>0.71709719920044157</v>
      </c>
      <c r="L912" s="137">
        <f t="shared" si="103"/>
        <v>0.482153693479622</v>
      </c>
      <c r="M912" s="137">
        <f t="shared" si="104"/>
        <v>1.4170757133088754</v>
      </c>
      <c r="N912" s="383">
        <f t="shared" si="98"/>
        <v>17435.699576552404</v>
      </c>
    </row>
    <row r="913" spans="2:14" x14ac:dyDescent="0.2">
      <c r="B913" s="382">
        <v>13</v>
      </c>
      <c r="C913" s="382">
        <v>2770</v>
      </c>
      <c r="D913" s="379" t="s">
        <v>1482</v>
      </c>
      <c r="E913" s="380">
        <v>13615</v>
      </c>
      <c r="F913" s="380">
        <v>1614</v>
      </c>
      <c r="G913" s="380">
        <v>18234</v>
      </c>
      <c r="H913" s="137">
        <f t="shared" si="99"/>
        <v>19.732961586121437</v>
      </c>
      <c r="I913" s="381">
        <f t="shared" si="100"/>
        <v>0.74668202259515193</v>
      </c>
      <c r="J913" s="137">
        <f t="shared" si="101"/>
        <v>0.37732675897091561</v>
      </c>
      <c r="K913" s="137">
        <f t="shared" si="102"/>
        <v>0.32265380705596886</v>
      </c>
      <c r="L913" s="137">
        <f t="shared" si="103"/>
        <v>0.27269506406031563</v>
      </c>
      <c r="M913" s="137">
        <f t="shared" si="104"/>
        <v>0.97267563008720015</v>
      </c>
      <c r="N913" s="383">
        <f t="shared" si="98"/>
        <v>17735.767439010007</v>
      </c>
    </row>
    <row r="914" spans="2:14" x14ac:dyDescent="0.2">
      <c r="B914" s="382">
        <v>13</v>
      </c>
      <c r="C914" s="382">
        <v>2771</v>
      </c>
      <c r="D914" s="379" t="s">
        <v>1483</v>
      </c>
      <c r="E914" s="380">
        <v>3975</v>
      </c>
      <c r="F914" s="380">
        <v>776</v>
      </c>
      <c r="G914" s="380">
        <v>11498</v>
      </c>
      <c r="H914" s="137">
        <f t="shared" si="99"/>
        <v>19.939432989690722</v>
      </c>
      <c r="I914" s="381">
        <f t="shared" si="100"/>
        <v>0.34571229779092016</v>
      </c>
      <c r="J914" s="137">
        <f t="shared" si="101"/>
        <v>0.19614546779512951</v>
      </c>
      <c r="K914" s="137">
        <f t="shared" si="102"/>
        <v>0.32799124695361448</v>
      </c>
      <c r="L914" s="137">
        <f t="shared" si="103"/>
        <v>-6.3598395126538379E-2</v>
      </c>
      <c r="M914" s="137">
        <f t="shared" si="104"/>
        <v>0.46053831962220565</v>
      </c>
      <c r="N914" s="383">
        <f t="shared" si="98"/>
        <v>5295.269599016121</v>
      </c>
    </row>
    <row r="915" spans="2:14" x14ac:dyDescent="0.2">
      <c r="B915" s="382">
        <v>13</v>
      </c>
      <c r="C915" s="382">
        <v>2772</v>
      </c>
      <c r="D915" s="379" t="s">
        <v>1484</v>
      </c>
      <c r="E915" s="380">
        <v>371</v>
      </c>
      <c r="F915" s="380">
        <v>486</v>
      </c>
      <c r="G915" s="380">
        <v>2387</v>
      </c>
      <c r="H915" s="137">
        <f t="shared" si="99"/>
        <v>5.6748971193415638</v>
      </c>
      <c r="I915" s="381">
        <f t="shared" si="100"/>
        <v>0.15542521994134897</v>
      </c>
      <c r="J915" s="137">
        <f t="shared" si="101"/>
        <v>-4.891729109777232E-2</v>
      </c>
      <c r="K915" s="137">
        <f t="shared" si="102"/>
        <v>-4.0757652698485247E-2</v>
      </c>
      <c r="L915" s="137">
        <f t="shared" si="103"/>
        <v>-0.22319223897555684</v>
      </c>
      <c r="M915" s="137">
        <f t="shared" si="104"/>
        <v>-0.31286718277181441</v>
      </c>
      <c r="N915" s="383">
        <f t="shared" si="98"/>
        <v>-746.81396527632103</v>
      </c>
    </row>
    <row r="916" spans="2:14" x14ac:dyDescent="0.2">
      <c r="B916" s="382">
        <v>13</v>
      </c>
      <c r="C916" s="382">
        <v>2773</v>
      </c>
      <c r="D916" s="379" t="s">
        <v>1485</v>
      </c>
      <c r="E916" s="380">
        <v>11817</v>
      </c>
      <c r="F916" s="380">
        <v>681</v>
      </c>
      <c r="G916" s="380">
        <v>20258</v>
      </c>
      <c r="H916" s="137">
        <f t="shared" si="99"/>
        <v>47.099853157121878</v>
      </c>
      <c r="I916" s="381">
        <f t="shared" si="100"/>
        <v>0.58332510613091126</v>
      </c>
      <c r="J916" s="137">
        <f t="shared" si="101"/>
        <v>0.43176721819594388</v>
      </c>
      <c r="K916" s="137">
        <f t="shared" si="102"/>
        <v>1.030108381493358</v>
      </c>
      <c r="L916" s="137">
        <f t="shared" si="103"/>
        <v>0.13568755670628996</v>
      </c>
      <c r="M916" s="137">
        <f t="shared" si="104"/>
        <v>1.5975631563955917</v>
      </c>
      <c r="N916" s="383">
        <f t="shared" si="98"/>
        <v>32363.434422261897</v>
      </c>
    </row>
    <row r="917" spans="2:14" x14ac:dyDescent="0.2">
      <c r="B917" s="382">
        <v>13</v>
      </c>
      <c r="C917" s="382">
        <v>2774</v>
      </c>
      <c r="D917" s="379" t="s">
        <v>1486</v>
      </c>
      <c r="E917" s="380">
        <v>402</v>
      </c>
      <c r="F917" s="380">
        <v>134</v>
      </c>
      <c r="G917" s="380">
        <v>1456</v>
      </c>
      <c r="H917" s="137">
        <f t="shared" si="99"/>
        <v>13.865671641791044</v>
      </c>
      <c r="I917" s="381">
        <f t="shared" si="100"/>
        <v>0.27609890109890112</v>
      </c>
      <c r="J917" s="137">
        <f t="shared" si="101"/>
        <v>-7.3958826442881709E-2</v>
      </c>
      <c r="K917" s="137">
        <f t="shared" si="102"/>
        <v>0.17097998250420632</v>
      </c>
      <c r="L917" s="137">
        <f t="shared" si="103"/>
        <v>-0.12198317714651674</v>
      </c>
      <c r="M917" s="137">
        <f t="shared" si="104"/>
        <v>-2.4962021085192132E-2</v>
      </c>
      <c r="N917" s="383">
        <f t="shared" si="98"/>
        <v>-36.344702700039747</v>
      </c>
    </row>
    <row r="918" spans="2:14" x14ac:dyDescent="0.2">
      <c r="B918" s="382">
        <v>13</v>
      </c>
      <c r="C918" s="382">
        <v>2775</v>
      </c>
      <c r="D918" s="379" t="s">
        <v>1487</v>
      </c>
      <c r="E918" s="380">
        <v>3407</v>
      </c>
      <c r="F918" s="380">
        <v>759</v>
      </c>
      <c r="G918" s="380">
        <v>10068</v>
      </c>
      <c r="H918" s="137">
        <f t="shared" si="99"/>
        <v>17.753623188405797</v>
      </c>
      <c r="I918" s="381">
        <f t="shared" si="100"/>
        <v>0.33839888756456099</v>
      </c>
      <c r="J918" s="137">
        <f t="shared" si="101"/>
        <v>0.15768209986440299</v>
      </c>
      <c r="K918" s="137">
        <f t="shared" si="102"/>
        <v>0.27148643204771861</v>
      </c>
      <c r="L918" s="137">
        <f t="shared" si="103"/>
        <v>-6.9732155037403556E-2</v>
      </c>
      <c r="M918" s="137">
        <f t="shared" si="104"/>
        <v>0.35943637687471802</v>
      </c>
      <c r="N918" s="383">
        <f t="shared" si="98"/>
        <v>3618.8054423746612</v>
      </c>
    </row>
    <row r="919" spans="2:14" x14ac:dyDescent="0.2">
      <c r="B919" s="382">
        <v>13</v>
      </c>
      <c r="C919" s="382">
        <v>2781</v>
      </c>
      <c r="D919" s="379" t="s">
        <v>1488</v>
      </c>
      <c r="E919" s="380">
        <v>129</v>
      </c>
      <c r="F919" s="380">
        <v>708</v>
      </c>
      <c r="G919" s="380">
        <v>685</v>
      </c>
      <c r="H919" s="137">
        <f t="shared" si="99"/>
        <v>1.1497175141242937</v>
      </c>
      <c r="I919" s="381">
        <f t="shared" si="100"/>
        <v>0.18832116788321168</v>
      </c>
      <c r="J919" s="137">
        <f t="shared" si="101"/>
        <v>-9.4696768173364351E-2</v>
      </c>
      <c r="K919" s="137">
        <f t="shared" si="102"/>
        <v>-0.15773692319970953</v>
      </c>
      <c r="L919" s="137">
        <f t="shared" si="103"/>
        <v>-0.19560239504905869</v>
      </c>
      <c r="M919" s="137">
        <f t="shared" si="104"/>
        <v>-0.44803608642213255</v>
      </c>
      <c r="N919" s="383">
        <f t="shared" si="98"/>
        <v>-306.90471919916081</v>
      </c>
    </row>
    <row r="920" spans="2:14" x14ac:dyDescent="0.2">
      <c r="B920" s="382">
        <v>13</v>
      </c>
      <c r="C920" s="382">
        <v>2782</v>
      </c>
      <c r="D920" s="379" t="s">
        <v>1489</v>
      </c>
      <c r="E920" s="380">
        <v>378</v>
      </c>
      <c r="F920" s="380">
        <v>934</v>
      </c>
      <c r="G920" s="380">
        <v>1730</v>
      </c>
      <c r="H920" s="137">
        <f t="shared" si="99"/>
        <v>2.2569593147751608</v>
      </c>
      <c r="I920" s="381">
        <f t="shared" si="100"/>
        <v>0.2184971098265896</v>
      </c>
      <c r="J920" s="137">
        <f t="shared" si="101"/>
        <v>-6.6588922377833398E-2</v>
      </c>
      <c r="K920" s="137">
        <f t="shared" si="102"/>
        <v>-0.12911389618012642</v>
      </c>
      <c r="L920" s="137">
        <f t="shared" si="103"/>
        <v>-0.17029382117776493</v>
      </c>
      <c r="M920" s="137">
        <f t="shared" si="104"/>
        <v>-0.36599663973572472</v>
      </c>
      <c r="N920" s="383">
        <f t="shared" si="98"/>
        <v>-633.17418674280373</v>
      </c>
    </row>
    <row r="921" spans="2:14" x14ac:dyDescent="0.2">
      <c r="B921" s="382">
        <v>13</v>
      </c>
      <c r="C921" s="382">
        <v>2783</v>
      </c>
      <c r="D921" s="379" t="s">
        <v>1490</v>
      </c>
      <c r="E921" s="380">
        <v>35</v>
      </c>
      <c r="F921" s="380">
        <v>287</v>
      </c>
      <c r="G921" s="380">
        <v>283</v>
      </c>
      <c r="H921" s="137">
        <f t="shared" si="99"/>
        <v>1.10801393728223</v>
      </c>
      <c r="I921" s="381">
        <f t="shared" si="100"/>
        <v>0.12367491166077739</v>
      </c>
      <c r="J921" s="137">
        <f t="shared" si="101"/>
        <v>-0.10550954713011405</v>
      </c>
      <c r="K921" s="137">
        <f t="shared" si="102"/>
        <v>-0.1588149917896616</v>
      </c>
      <c r="L921" s="137">
        <f t="shared" si="103"/>
        <v>-0.24982123448671562</v>
      </c>
      <c r="M921" s="137">
        <f t="shared" si="104"/>
        <v>-0.51414577340649126</v>
      </c>
      <c r="N921" s="383">
        <f t="shared" si="98"/>
        <v>-145.50325387403703</v>
      </c>
    </row>
    <row r="922" spans="2:14" x14ac:dyDescent="0.2">
      <c r="B922" s="382">
        <v>13</v>
      </c>
      <c r="C922" s="382">
        <v>2784</v>
      </c>
      <c r="D922" s="379" t="s">
        <v>1491</v>
      </c>
      <c r="E922" s="380">
        <v>242</v>
      </c>
      <c r="F922" s="380">
        <v>671</v>
      </c>
      <c r="G922" s="380">
        <v>737</v>
      </c>
      <c r="H922" s="137">
        <f t="shared" si="99"/>
        <v>1.459016393442623</v>
      </c>
      <c r="I922" s="381">
        <f t="shared" si="100"/>
        <v>0.32835820895522388</v>
      </c>
      <c r="J922" s="137">
        <f t="shared" si="101"/>
        <v>-9.3298100248610655E-2</v>
      </c>
      <c r="K922" s="137">
        <f t="shared" si="102"/>
        <v>-0.14974131630097143</v>
      </c>
      <c r="L922" s="137">
        <f t="shared" si="103"/>
        <v>-7.8153275968082331E-2</v>
      </c>
      <c r="M922" s="137">
        <f t="shared" si="104"/>
        <v>-0.32119269251766441</v>
      </c>
      <c r="N922" s="383">
        <f t="shared" si="98"/>
        <v>-236.71901438551868</v>
      </c>
    </row>
    <row r="923" spans="2:14" x14ac:dyDescent="0.2">
      <c r="B923" s="382">
        <v>13</v>
      </c>
      <c r="C923" s="382">
        <v>2785</v>
      </c>
      <c r="D923" s="379" t="s">
        <v>1492</v>
      </c>
      <c r="E923" s="380">
        <v>657</v>
      </c>
      <c r="F923" s="380">
        <v>582</v>
      </c>
      <c r="G923" s="380">
        <v>1611</v>
      </c>
      <c r="H923" s="137">
        <f t="shared" si="99"/>
        <v>3.8969072164948453</v>
      </c>
      <c r="I923" s="381">
        <f t="shared" si="100"/>
        <v>0.40782122905027934</v>
      </c>
      <c r="J923" s="137">
        <f t="shared" si="101"/>
        <v>-6.9789720128712041E-2</v>
      </c>
      <c r="K923" s="137">
        <f t="shared" si="102"/>
        <v>-8.6720018822860442E-2</v>
      </c>
      <c r="L923" s="137">
        <f t="shared" si="103"/>
        <v>-1.1507611090895415E-2</v>
      </c>
      <c r="M923" s="137">
        <f t="shared" si="104"/>
        <v>-0.1680173500424679</v>
      </c>
      <c r="N923" s="383">
        <f t="shared" si="98"/>
        <v>-270.67595091841577</v>
      </c>
    </row>
    <row r="924" spans="2:14" x14ac:dyDescent="0.2">
      <c r="B924" s="382">
        <v>13</v>
      </c>
      <c r="C924" s="382">
        <v>2786</v>
      </c>
      <c r="D924" s="379" t="s">
        <v>1493</v>
      </c>
      <c r="E924" s="380">
        <v>361</v>
      </c>
      <c r="F924" s="380">
        <v>319</v>
      </c>
      <c r="G924" s="380">
        <v>1954</v>
      </c>
      <c r="H924" s="137">
        <f t="shared" si="99"/>
        <v>7.2570532915360504</v>
      </c>
      <c r="I924" s="381">
        <f t="shared" si="100"/>
        <v>0.18474923234390994</v>
      </c>
      <c r="J924" s="137">
        <f t="shared" si="101"/>
        <v>-6.0563891317355956E-2</v>
      </c>
      <c r="K924" s="137">
        <f t="shared" si="102"/>
        <v>1.4226531337323573E-4</v>
      </c>
      <c r="L924" s="137">
        <f t="shared" si="103"/>
        <v>-0.19859817873095817</v>
      </c>
      <c r="M924" s="137">
        <f t="shared" si="104"/>
        <v>-0.25901980473494091</v>
      </c>
      <c r="N924" s="383">
        <f t="shared" si="98"/>
        <v>-506.12469845207454</v>
      </c>
    </row>
    <row r="925" spans="2:14" x14ac:dyDescent="0.2">
      <c r="B925" s="382">
        <v>13</v>
      </c>
      <c r="C925" s="382">
        <v>2787</v>
      </c>
      <c r="D925" s="379" t="s">
        <v>1494</v>
      </c>
      <c r="E925" s="380">
        <v>4404</v>
      </c>
      <c r="F925" s="380">
        <v>1121</v>
      </c>
      <c r="G925" s="380">
        <v>5974</v>
      </c>
      <c r="H925" s="137">
        <f t="shared" si="99"/>
        <v>9.2578055307760927</v>
      </c>
      <c r="I925" s="381">
        <f t="shared" si="100"/>
        <v>0.7371945095413458</v>
      </c>
      <c r="J925" s="137">
        <f t="shared" si="101"/>
        <v>4.7563898250141068E-2</v>
      </c>
      <c r="K925" s="137">
        <f t="shared" si="102"/>
        <v>5.1863204108852E-2</v>
      </c>
      <c r="L925" s="137">
        <f t="shared" si="103"/>
        <v>0.26473788328936676</v>
      </c>
      <c r="M925" s="137">
        <f t="shared" si="104"/>
        <v>0.36416498564835986</v>
      </c>
      <c r="N925" s="383">
        <f t="shared" si="98"/>
        <v>2175.5216242633019</v>
      </c>
    </row>
    <row r="926" spans="2:14" x14ac:dyDescent="0.2">
      <c r="B926" s="382">
        <v>13</v>
      </c>
      <c r="C926" s="382">
        <v>2788</v>
      </c>
      <c r="D926" s="379" t="s">
        <v>1495</v>
      </c>
      <c r="E926" s="380">
        <v>729</v>
      </c>
      <c r="F926" s="380">
        <v>1234</v>
      </c>
      <c r="G926" s="380">
        <v>1088</v>
      </c>
      <c r="H926" s="137">
        <f t="shared" si="99"/>
        <v>1.472447325769854</v>
      </c>
      <c r="I926" s="381">
        <f t="shared" si="100"/>
        <v>0.67003676470588236</v>
      </c>
      <c r="J926" s="137">
        <f t="shared" si="101"/>
        <v>-8.3857091756523214E-2</v>
      </c>
      <c r="K926" s="137">
        <f t="shared" si="102"/>
        <v>-0.14939411667513128</v>
      </c>
      <c r="L926" s="137">
        <f t="shared" si="103"/>
        <v>0.20841265740620868</v>
      </c>
      <c r="M926" s="137">
        <f t="shared" si="104"/>
        <v>-2.4838551025445799E-2</v>
      </c>
      <c r="N926" s="383">
        <f t="shared" si="98"/>
        <v>-27.024343515685029</v>
      </c>
    </row>
    <row r="927" spans="2:14" x14ac:dyDescent="0.2">
      <c r="B927" s="382">
        <v>13</v>
      </c>
      <c r="C927" s="382">
        <v>2789</v>
      </c>
      <c r="D927" s="379" t="s">
        <v>1496</v>
      </c>
      <c r="E927" s="380">
        <v>98</v>
      </c>
      <c r="F927" s="380">
        <v>362</v>
      </c>
      <c r="G927" s="380">
        <v>467</v>
      </c>
      <c r="H927" s="137">
        <f t="shared" si="99"/>
        <v>1.5607734806629834</v>
      </c>
      <c r="I927" s="381">
        <f t="shared" si="100"/>
        <v>0.20985010706638116</v>
      </c>
      <c r="J927" s="137">
        <f t="shared" si="101"/>
        <v>-0.10056041447329329</v>
      </c>
      <c r="K927" s="137">
        <f t="shared" si="102"/>
        <v>-0.1471108196423099</v>
      </c>
      <c r="L927" s="137">
        <f t="shared" si="103"/>
        <v>-0.17754606564896167</v>
      </c>
      <c r="M927" s="137">
        <f t="shared" si="104"/>
        <v>-0.4252172997645649</v>
      </c>
      <c r="N927" s="383">
        <f t="shared" si="98"/>
        <v>-198.57647899005181</v>
      </c>
    </row>
    <row r="928" spans="2:14" x14ac:dyDescent="0.2">
      <c r="B928" s="382">
        <v>13</v>
      </c>
      <c r="C928" s="382">
        <v>2790</v>
      </c>
      <c r="D928" s="379" t="s">
        <v>1497</v>
      </c>
      <c r="E928" s="380">
        <v>60</v>
      </c>
      <c r="F928" s="380">
        <v>665</v>
      </c>
      <c r="G928" s="380">
        <v>255</v>
      </c>
      <c r="H928" s="137">
        <f t="shared" si="99"/>
        <v>0.47368421052631576</v>
      </c>
      <c r="I928" s="381">
        <f t="shared" si="100"/>
        <v>0.23529411764705882</v>
      </c>
      <c r="J928" s="137">
        <f t="shared" si="101"/>
        <v>-0.10626267601267372</v>
      </c>
      <c r="K928" s="137">
        <f t="shared" si="102"/>
        <v>-0.17521288870575208</v>
      </c>
      <c r="L928" s="137">
        <f t="shared" si="103"/>
        <v>-0.15620616439347243</v>
      </c>
      <c r="M928" s="137">
        <f t="shared" si="104"/>
        <v>-0.43768172911189829</v>
      </c>
      <c r="N928" s="383">
        <f t="shared" si="98"/>
        <v>-111.60884092353406</v>
      </c>
    </row>
    <row r="929" spans="2:14" x14ac:dyDescent="0.2">
      <c r="B929" s="382">
        <v>13</v>
      </c>
      <c r="C929" s="382">
        <v>2791</v>
      </c>
      <c r="D929" s="379" t="s">
        <v>1498</v>
      </c>
      <c r="E929" s="380">
        <v>259</v>
      </c>
      <c r="F929" s="380">
        <v>1002</v>
      </c>
      <c r="G929" s="380">
        <v>1894</v>
      </c>
      <c r="H929" s="137">
        <f t="shared" si="99"/>
        <v>2.1487025948103793</v>
      </c>
      <c r="I929" s="381">
        <f t="shared" si="100"/>
        <v>0.13674762407602956</v>
      </c>
      <c r="J929" s="137">
        <f t="shared" si="101"/>
        <v>-6.2177738922840987E-2</v>
      </c>
      <c r="K929" s="137">
        <f t="shared" si="102"/>
        <v>-0.1319124131967184</v>
      </c>
      <c r="L929" s="137">
        <f t="shared" si="103"/>
        <v>-0.23885714566124008</v>
      </c>
      <c r="M929" s="137">
        <f t="shared" si="104"/>
        <v>-0.43294729778079943</v>
      </c>
      <c r="N929" s="383">
        <f t="shared" si="98"/>
        <v>-820.00218199683411</v>
      </c>
    </row>
    <row r="930" spans="2:14" x14ac:dyDescent="0.2">
      <c r="B930" s="382">
        <v>13</v>
      </c>
      <c r="C930" s="382">
        <v>2792</v>
      </c>
      <c r="D930" s="379" t="s">
        <v>1499</v>
      </c>
      <c r="E930" s="380">
        <v>236</v>
      </c>
      <c r="F930" s="380">
        <v>542</v>
      </c>
      <c r="G930" s="380">
        <v>1585</v>
      </c>
      <c r="H930" s="137">
        <f t="shared" si="99"/>
        <v>3.359778597785978</v>
      </c>
      <c r="I930" s="381">
        <f t="shared" si="100"/>
        <v>0.14889589905362777</v>
      </c>
      <c r="J930" s="137">
        <f t="shared" si="101"/>
        <v>-7.0489054091088896E-2</v>
      </c>
      <c r="K930" s="137">
        <f t="shared" si="102"/>
        <v>-0.10060519454261549</v>
      </c>
      <c r="L930" s="137">
        <f t="shared" si="103"/>
        <v>-0.22866838286284114</v>
      </c>
      <c r="M930" s="137">
        <f t="shared" si="104"/>
        <v>-0.39976263149654551</v>
      </c>
      <c r="N930" s="383">
        <f t="shared" si="98"/>
        <v>-633.62377092202462</v>
      </c>
    </row>
    <row r="931" spans="2:14" x14ac:dyDescent="0.2">
      <c r="B931" s="382">
        <v>13</v>
      </c>
      <c r="C931" s="382">
        <v>2793</v>
      </c>
      <c r="D931" s="379" t="s">
        <v>1500</v>
      </c>
      <c r="E931" s="380">
        <v>1101</v>
      </c>
      <c r="F931" s="380">
        <v>449</v>
      </c>
      <c r="G931" s="380">
        <v>2828</v>
      </c>
      <c r="H931" s="137">
        <f t="shared" si="99"/>
        <v>8.7505567928730521</v>
      </c>
      <c r="I931" s="381">
        <f t="shared" si="100"/>
        <v>0.3893210749646393</v>
      </c>
      <c r="J931" s="137">
        <f t="shared" si="101"/>
        <v>-3.7055511197457348E-2</v>
      </c>
      <c r="K931" s="137">
        <f t="shared" si="102"/>
        <v>3.8750445611012131E-2</v>
      </c>
      <c r="L931" s="137">
        <f t="shared" si="103"/>
        <v>-2.7023697289142071E-2</v>
      </c>
      <c r="M931" s="137">
        <f t="shared" si="104"/>
        <v>-2.5328762875587288E-2</v>
      </c>
      <c r="N931" s="383">
        <f t="shared" si="98"/>
        <v>-71.629741412160854</v>
      </c>
    </row>
    <row r="932" spans="2:14" x14ac:dyDescent="0.2">
      <c r="B932" s="382">
        <v>13</v>
      </c>
      <c r="C932" s="382">
        <v>2821</v>
      </c>
      <c r="D932" s="379" t="s">
        <v>1501</v>
      </c>
      <c r="E932" s="380">
        <v>486</v>
      </c>
      <c r="F932" s="380">
        <v>998</v>
      </c>
      <c r="G932" s="380">
        <v>1706</v>
      </c>
      <c r="H932" s="137">
        <f t="shared" si="99"/>
        <v>2.1963927855711423</v>
      </c>
      <c r="I932" s="381">
        <f t="shared" si="100"/>
        <v>0.28487690504103164</v>
      </c>
      <c r="J932" s="137">
        <f t="shared" si="101"/>
        <v>-6.7234461420027411E-2</v>
      </c>
      <c r="K932" s="137">
        <f t="shared" si="102"/>
        <v>-0.13067958616841077</v>
      </c>
      <c r="L932" s="137">
        <f t="shared" si="103"/>
        <v>-0.11462106193471072</v>
      </c>
      <c r="M932" s="137">
        <f t="shared" si="104"/>
        <v>-0.31253510952314889</v>
      </c>
      <c r="N932" s="383">
        <f t="shared" si="98"/>
        <v>-533.18489684649205</v>
      </c>
    </row>
    <row r="933" spans="2:14" x14ac:dyDescent="0.2">
      <c r="B933" s="382">
        <v>13</v>
      </c>
      <c r="C933" s="382">
        <v>2822</v>
      </c>
      <c r="D933" s="379" t="s">
        <v>1502</v>
      </c>
      <c r="E933" s="380">
        <v>767</v>
      </c>
      <c r="F933" s="380">
        <v>134</v>
      </c>
      <c r="G933" s="380">
        <v>1090</v>
      </c>
      <c r="H933" s="137">
        <f t="shared" si="99"/>
        <v>13.85820895522388</v>
      </c>
      <c r="I933" s="381">
        <f t="shared" si="100"/>
        <v>0.70366972477064216</v>
      </c>
      <c r="J933" s="137">
        <f t="shared" si="101"/>
        <v>-8.3803296836340399E-2</v>
      </c>
      <c r="K933" s="137">
        <f t="shared" si="102"/>
        <v>0.17078706648611067</v>
      </c>
      <c r="L933" s="137">
        <f t="shared" si="103"/>
        <v>0.23662063367771805</v>
      </c>
      <c r="M933" s="137">
        <f t="shared" si="104"/>
        <v>0.3236044033274883</v>
      </c>
      <c r="N933" s="383">
        <f t="shared" si="98"/>
        <v>352.72879962696226</v>
      </c>
    </row>
    <row r="934" spans="2:14" x14ac:dyDescent="0.2">
      <c r="B934" s="382">
        <v>13</v>
      </c>
      <c r="C934" s="382">
        <v>2823</v>
      </c>
      <c r="D934" s="379" t="s">
        <v>1503</v>
      </c>
      <c r="E934" s="380">
        <v>3320</v>
      </c>
      <c r="F934" s="380">
        <v>1070</v>
      </c>
      <c r="G934" s="380">
        <v>4509</v>
      </c>
      <c r="H934" s="137">
        <f t="shared" si="99"/>
        <v>7.3168224299065416</v>
      </c>
      <c r="I934" s="381">
        <f t="shared" si="100"/>
        <v>0.73630516744289198</v>
      </c>
      <c r="J934" s="137">
        <f t="shared" si="101"/>
        <v>8.1591192162149169E-3</v>
      </c>
      <c r="K934" s="137">
        <f t="shared" si="102"/>
        <v>1.6873421534185939E-3</v>
      </c>
      <c r="L934" s="137">
        <f t="shared" si="103"/>
        <v>0.26399199173649318</v>
      </c>
      <c r="M934" s="137">
        <f t="shared" si="104"/>
        <v>0.2738384531061267</v>
      </c>
      <c r="N934" s="383">
        <f t="shared" si="98"/>
        <v>1234.7375850555252</v>
      </c>
    </row>
    <row r="935" spans="2:14" x14ac:dyDescent="0.2">
      <c r="B935" s="382">
        <v>13</v>
      </c>
      <c r="C935" s="382">
        <v>2824</v>
      </c>
      <c r="D935" s="379" t="s">
        <v>1504</v>
      </c>
      <c r="E935" s="380">
        <v>2201</v>
      </c>
      <c r="F935" s="380">
        <v>460</v>
      </c>
      <c r="G935" s="380">
        <v>6623</v>
      </c>
      <c r="H935" s="137">
        <f t="shared" si="99"/>
        <v>19.182608695652174</v>
      </c>
      <c r="I935" s="381">
        <f t="shared" si="100"/>
        <v>0.3323267401479692</v>
      </c>
      <c r="J935" s="137">
        <f t="shared" si="101"/>
        <v>6.5020349849470818E-2</v>
      </c>
      <c r="K935" s="137">
        <f t="shared" si="102"/>
        <v>0.30842677404028296</v>
      </c>
      <c r="L935" s="137">
        <f t="shared" si="103"/>
        <v>-7.4824867362293324E-2</v>
      </c>
      <c r="M935" s="137">
        <f t="shared" si="104"/>
        <v>0.29862225652746044</v>
      </c>
      <c r="N935" s="383">
        <f t="shared" si="98"/>
        <v>1977.7752049813705</v>
      </c>
    </row>
    <row r="936" spans="2:14" x14ac:dyDescent="0.2">
      <c r="B936" s="382">
        <v>13</v>
      </c>
      <c r="C936" s="382">
        <v>2825</v>
      </c>
      <c r="D936" s="379" t="s">
        <v>1505</v>
      </c>
      <c r="E936" s="380">
        <v>2267</v>
      </c>
      <c r="F936" s="380">
        <v>459</v>
      </c>
      <c r="G936" s="380">
        <v>4700</v>
      </c>
      <c r="H936" s="137">
        <f t="shared" si="99"/>
        <v>15.178649237472767</v>
      </c>
      <c r="I936" s="381">
        <f t="shared" si="100"/>
        <v>0.48234042553191492</v>
      </c>
      <c r="J936" s="137">
        <f t="shared" si="101"/>
        <v>1.3296534093675597E-2</v>
      </c>
      <c r="K936" s="137">
        <f t="shared" si="102"/>
        <v>0.20492143339164018</v>
      </c>
      <c r="L936" s="137">
        <f t="shared" si="103"/>
        <v>5.0991667060015962E-2</v>
      </c>
      <c r="M936" s="137">
        <f t="shared" si="104"/>
        <v>0.26920963454533176</v>
      </c>
      <c r="N936" s="383">
        <f t="shared" si="98"/>
        <v>1265.2852823630592</v>
      </c>
    </row>
    <row r="937" spans="2:14" x14ac:dyDescent="0.2">
      <c r="B937" s="382">
        <v>13</v>
      </c>
      <c r="C937" s="382">
        <v>2826</v>
      </c>
      <c r="D937" s="379" t="s">
        <v>1506</v>
      </c>
      <c r="E937" s="380">
        <v>214</v>
      </c>
      <c r="F937" s="380">
        <v>133</v>
      </c>
      <c r="G937" s="380">
        <v>1121</v>
      </c>
      <c r="H937" s="137">
        <f t="shared" si="99"/>
        <v>10.037593984962406</v>
      </c>
      <c r="I937" s="381">
        <f t="shared" si="100"/>
        <v>0.19090098126672614</v>
      </c>
      <c r="J937" s="137">
        <f t="shared" si="101"/>
        <v>-8.2969475573506465E-2</v>
      </c>
      <c r="K937" s="137">
        <f t="shared" si="102"/>
        <v>7.2021317703022267E-2</v>
      </c>
      <c r="L937" s="137">
        <f t="shared" si="103"/>
        <v>-0.19343870459282236</v>
      </c>
      <c r="M937" s="137">
        <f t="shared" si="104"/>
        <v>-0.20438686246330656</v>
      </c>
      <c r="N937" s="383">
        <f t="shared" si="98"/>
        <v>-229.11767282136665</v>
      </c>
    </row>
    <row r="938" spans="2:14" x14ac:dyDescent="0.2">
      <c r="B938" s="382">
        <v>13</v>
      </c>
      <c r="C938" s="382">
        <v>2827</v>
      </c>
      <c r="D938" s="379" t="s">
        <v>1507</v>
      </c>
      <c r="E938" s="380">
        <v>36</v>
      </c>
      <c r="F938" s="380">
        <v>169</v>
      </c>
      <c r="G938" s="380">
        <v>391</v>
      </c>
      <c r="H938" s="137">
        <f t="shared" si="99"/>
        <v>2.526627218934911</v>
      </c>
      <c r="I938" s="381">
        <f t="shared" si="100"/>
        <v>9.2071611253196933E-2</v>
      </c>
      <c r="J938" s="137">
        <f t="shared" si="101"/>
        <v>-0.10260462144024099</v>
      </c>
      <c r="K938" s="137">
        <f t="shared" si="102"/>
        <v>-0.12214277957078093</v>
      </c>
      <c r="L938" s="137">
        <f t="shared" si="103"/>
        <v>-0.27632693443943779</v>
      </c>
      <c r="M938" s="137">
        <f t="shared" si="104"/>
        <v>-0.50107433545045965</v>
      </c>
      <c r="N938" s="383">
        <f t="shared" si="98"/>
        <v>-195.92006516112971</v>
      </c>
    </row>
    <row r="939" spans="2:14" x14ac:dyDescent="0.2">
      <c r="B939" s="382">
        <v>13</v>
      </c>
      <c r="C939" s="382">
        <v>2828</v>
      </c>
      <c r="D939" s="379" t="s">
        <v>1508</v>
      </c>
      <c r="E939" s="380">
        <v>1859</v>
      </c>
      <c r="F939" s="380">
        <v>549</v>
      </c>
      <c r="G939" s="380">
        <v>5828</v>
      </c>
      <c r="H939" s="137">
        <f t="shared" si="99"/>
        <v>14.001821493624773</v>
      </c>
      <c r="I939" s="381">
        <f t="shared" si="100"/>
        <v>0.31897735072065891</v>
      </c>
      <c r="J939" s="137">
        <f t="shared" si="101"/>
        <v>4.363686907679417E-2</v>
      </c>
      <c r="K939" s="137">
        <f t="shared" si="102"/>
        <v>0.17449955779973642</v>
      </c>
      <c r="L939" s="137">
        <f t="shared" si="103"/>
        <v>-8.6021005301970557E-2</v>
      </c>
      <c r="M939" s="137">
        <f t="shared" si="104"/>
        <v>0.13211542157456002</v>
      </c>
      <c r="N939" s="383">
        <f t="shared" si="98"/>
        <v>769.96867693653576</v>
      </c>
    </row>
    <row r="940" spans="2:14" x14ac:dyDescent="0.2">
      <c r="B940" s="382">
        <v>13</v>
      </c>
      <c r="C940" s="382">
        <v>2829</v>
      </c>
      <c r="D940" s="379" t="s">
        <v>1509</v>
      </c>
      <c r="E940" s="380">
        <v>17245</v>
      </c>
      <c r="F940" s="380">
        <v>1799</v>
      </c>
      <c r="G940" s="380">
        <v>15834</v>
      </c>
      <c r="H940" s="137">
        <f t="shared" si="99"/>
        <v>18.387437465258476</v>
      </c>
      <c r="I940" s="381">
        <f t="shared" si="100"/>
        <v>1.0891120373878995</v>
      </c>
      <c r="J940" s="137">
        <f t="shared" si="101"/>
        <v>0.3127728547515144</v>
      </c>
      <c r="K940" s="137">
        <f t="shared" si="102"/>
        <v>0.28787100419906586</v>
      </c>
      <c r="L940" s="137">
        <f t="shared" si="103"/>
        <v>0.55989124641618448</v>
      </c>
      <c r="M940" s="137">
        <f t="shared" si="104"/>
        <v>1.1605351053667647</v>
      </c>
      <c r="N940" s="383">
        <f t="shared" si="98"/>
        <v>18375.912858377353</v>
      </c>
    </row>
    <row r="941" spans="2:14" x14ac:dyDescent="0.2">
      <c r="B941" s="382">
        <v>13</v>
      </c>
      <c r="C941" s="382">
        <v>2830</v>
      </c>
      <c r="D941" s="379" t="s">
        <v>1510</v>
      </c>
      <c r="E941" s="380">
        <v>147</v>
      </c>
      <c r="F941" s="380">
        <v>314</v>
      </c>
      <c r="G941" s="380">
        <v>1509</v>
      </c>
      <c r="H941" s="137">
        <f t="shared" si="99"/>
        <v>5.2738853503184711</v>
      </c>
      <c r="I941" s="381">
        <f t="shared" si="100"/>
        <v>9.7415506958250492E-2</v>
      </c>
      <c r="J941" s="137">
        <f t="shared" si="101"/>
        <v>-7.2533261058036591E-2</v>
      </c>
      <c r="K941" s="137">
        <f t="shared" si="102"/>
        <v>-5.112410625286843E-2</v>
      </c>
      <c r="L941" s="137">
        <f t="shared" si="103"/>
        <v>-0.27184500709925352</v>
      </c>
      <c r="M941" s="137">
        <f t="shared" si="104"/>
        <v>-0.39550237441015856</v>
      </c>
      <c r="N941" s="383">
        <f t="shared" si="98"/>
        <v>-596.81308298492922</v>
      </c>
    </row>
    <row r="942" spans="2:14" x14ac:dyDescent="0.2">
      <c r="B942" s="382">
        <v>13</v>
      </c>
      <c r="C942" s="382">
        <v>2831</v>
      </c>
      <c r="D942" s="379" t="s">
        <v>1511</v>
      </c>
      <c r="E942" s="380">
        <v>15810</v>
      </c>
      <c r="F942" s="380">
        <v>1060</v>
      </c>
      <c r="G942" s="380">
        <v>16566</v>
      </c>
      <c r="H942" s="137">
        <f t="shared" si="99"/>
        <v>30.543396226415094</v>
      </c>
      <c r="I942" s="381">
        <f t="shared" si="100"/>
        <v>0.95436436073886277</v>
      </c>
      <c r="J942" s="137">
        <f t="shared" si="101"/>
        <v>0.33246179553843169</v>
      </c>
      <c r="K942" s="137">
        <f t="shared" si="102"/>
        <v>0.60211161168425598</v>
      </c>
      <c r="L942" s="137">
        <f t="shared" si="103"/>
        <v>0.44687831926857863</v>
      </c>
      <c r="M942" s="137">
        <f t="shared" si="104"/>
        <v>1.3814517264912662</v>
      </c>
      <c r="N942" s="383">
        <f t="shared" si="98"/>
        <v>22885.129301054316</v>
      </c>
    </row>
    <row r="943" spans="2:14" x14ac:dyDescent="0.2">
      <c r="B943" s="382">
        <v>13</v>
      </c>
      <c r="C943" s="382">
        <v>2832</v>
      </c>
      <c r="D943" s="379" t="s">
        <v>1512</v>
      </c>
      <c r="E943" s="380">
        <v>136</v>
      </c>
      <c r="F943" s="380">
        <v>226</v>
      </c>
      <c r="G943" s="380">
        <v>734</v>
      </c>
      <c r="H943" s="137">
        <f t="shared" si="99"/>
        <v>3.8495575221238938</v>
      </c>
      <c r="I943" s="381">
        <f t="shared" si="100"/>
        <v>0.18528610354223432</v>
      </c>
      <c r="J943" s="137">
        <f t="shared" si="101"/>
        <v>-9.3378792628884905E-2</v>
      </c>
      <c r="K943" s="137">
        <f t="shared" si="102"/>
        <v>-8.7944043765336488E-2</v>
      </c>
      <c r="L943" s="137">
        <f t="shared" si="103"/>
        <v>-0.19814790465475343</v>
      </c>
      <c r="M943" s="137">
        <f t="shared" si="104"/>
        <v>-0.37947074104897482</v>
      </c>
      <c r="N943" s="383">
        <f t="shared" si="98"/>
        <v>-278.53152392994753</v>
      </c>
    </row>
    <row r="944" spans="2:14" x14ac:dyDescent="0.2">
      <c r="B944" s="382">
        <v>13</v>
      </c>
      <c r="C944" s="382">
        <v>2833</v>
      </c>
      <c r="D944" s="379" t="s">
        <v>1513</v>
      </c>
      <c r="E944" s="380">
        <v>236</v>
      </c>
      <c r="F944" s="380">
        <v>354</v>
      </c>
      <c r="G944" s="380">
        <v>1318</v>
      </c>
      <c r="H944" s="137">
        <f t="shared" si="99"/>
        <v>4.3898305084745761</v>
      </c>
      <c r="I944" s="381">
        <f t="shared" si="100"/>
        <v>0.17905918057663125</v>
      </c>
      <c r="J944" s="137">
        <f t="shared" si="101"/>
        <v>-7.7670675935497271E-2</v>
      </c>
      <c r="K944" s="137">
        <f t="shared" si="102"/>
        <v>-7.3977583795006491E-2</v>
      </c>
      <c r="L944" s="137">
        <f t="shared" si="103"/>
        <v>-0.20337042729088292</v>
      </c>
      <c r="M944" s="137">
        <f t="shared" si="104"/>
        <v>-0.35501868702138673</v>
      </c>
      <c r="N944" s="383">
        <f t="shared" si="98"/>
        <v>-467.91462949418769</v>
      </c>
    </row>
    <row r="945" spans="2:14" x14ac:dyDescent="0.2">
      <c r="B945" s="382">
        <v>13</v>
      </c>
      <c r="C945" s="382">
        <v>2834</v>
      </c>
      <c r="D945" s="379" t="s">
        <v>1514</v>
      </c>
      <c r="E945" s="380">
        <v>473</v>
      </c>
      <c r="F945" s="380">
        <v>779</v>
      </c>
      <c r="G945" s="380">
        <v>1668</v>
      </c>
      <c r="H945" s="137">
        <f t="shared" si="99"/>
        <v>2.748395378690629</v>
      </c>
      <c r="I945" s="381">
        <f t="shared" si="100"/>
        <v>0.28357314148681056</v>
      </c>
      <c r="J945" s="137">
        <f t="shared" si="101"/>
        <v>-6.8256564903501266E-2</v>
      </c>
      <c r="K945" s="137">
        <f t="shared" si="102"/>
        <v>-0.11640990710783758</v>
      </c>
      <c r="L945" s="137">
        <f t="shared" si="103"/>
        <v>-0.11571452891859539</v>
      </c>
      <c r="M945" s="137">
        <f t="shared" si="104"/>
        <v>-0.30038100092993425</v>
      </c>
      <c r="N945" s="383">
        <f t="shared" si="98"/>
        <v>-501.0355095511303</v>
      </c>
    </row>
    <row r="946" spans="2:14" x14ac:dyDescent="0.2">
      <c r="B946" s="382">
        <v>13</v>
      </c>
      <c r="C946" s="382">
        <v>2841</v>
      </c>
      <c r="D946" s="379" t="s">
        <v>1515</v>
      </c>
      <c r="E946" s="380">
        <v>104</v>
      </c>
      <c r="F946" s="380">
        <v>389</v>
      </c>
      <c r="G946" s="380">
        <v>537</v>
      </c>
      <c r="H946" s="137">
        <f t="shared" si="99"/>
        <v>1.6478149100257069</v>
      </c>
      <c r="I946" s="381">
        <f t="shared" si="100"/>
        <v>0.19366852886405958</v>
      </c>
      <c r="J946" s="137">
        <f t="shared" si="101"/>
        <v>-9.8677592266894085E-2</v>
      </c>
      <c r="K946" s="137">
        <f t="shared" si="102"/>
        <v>-0.14486073372340053</v>
      </c>
      <c r="L946" s="137">
        <f t="shared" si="103"/>
        <v>-0.19111756138076083</v>
      </c>
      <c r="M946" s="137">
        <f t="shared" si="104"/>
        <v>-0.43465588737105543</v>
      </c>
      <c r="N946" s="383">
        <f t="shared" si="98"/>
        <v>-233.41021151825677</v>
      </c>
    </row>
    <row r="947" spans="2:14" x14ac:dyDescent="0.2">
      <c r="B947" s="382">
        <v>13</v>
      </c>
      <c r="C947" s="382">
        <v>2842</v>
      </c>
      <c r="D947" s="379" t="s">
        <v>1516</v>
      </c>
      <c r="E947" s="380">
        <v>496</v>
      </c>
      <c r="F947" s="380">
        <v>224</v>
      </c>
      <c r="G947" s="380">
        <v>848</v>
      </c>
      <c r="H947" s="137">
        <f t="shared" si="99"/>
        <v>6</v>
      </c>
      <c r="I947" s="381">
        <f t="shared" si="100"/>
        <v>0.58490566037735847</v>
      </c>
      <c r="J947" s="137">
        <f t="shared" si="101"/>
        <v>-9.0312482178463341E-2</v>
      </c>
      <c r="K947" s="137">
        <f t="shared" si="102"/>
        <v>-3.235350056860653E-2</v>
      </c>
      <c r="L947" s="137">
        <f t="shared" si="103"/>
        <v>0.13701316814797601</v>
      </c>
      <c r="M947" s="137">
        <f t="shared" si="104"/>
        <v>1.434718540090614E-2</v>
      </c>
      <c r="N947" s="383">
        <f t="shared" si="98"/>
        <v>12.166413219968407</v>
      </c>
    </row>
    <row r="948" spans="2:14" x14ac:dyDescent="0.2">
      <c r="B948" s="382">
        <v>13</v>
      </c>
      <c r="C948" s="382">
        <v>2843</v>
      </c>
      <c r="D948" s="379" t="s">
        <v>1517</v>
      </c>
      <c r="E948" s="380">
        <v>285</v>
      </c>
      <c r="F948" s="380">
        <v>200</v>
      </c>
      <c r="G948" s="380">
        <v>709</v>
      </c>
      <c r="H948" s="137">
        <f t="shared" si="99"/>
        <v>4.97</v>
      </c>
      <c r="I948" s="381">
        <f t="shared" si="100"/>
        <v>0.40197461212976021</v>
      </c>
      <c r="J948" s="137">
        <f t="shared" si="101"/>
        <v>-9.4051229131170325E-2</v>
      </c>
      <c r="K948" s="137">
        <f t="shared" si="102"/>
        <v>-5.8979769386167856E-2</v>
      </c>
      <c r="L948" s="137">
        <f t="shared" si="103"/>
        <v>-1.6411170903800822E-2</v>
      </c>
      <c r="M948" s="137">
        <f t="shared" si="104"/>
        <v>-0.16944216942113899</v>
      </c>
      <c r="N948" s="383">
        <f t="shared" si="98"/>
        <v>-120.13449811958755</v>
      </c>
    </row>
    <row r="949" spans="2:14" x14ac:dyDescent="0.2">
      <c r="B949" s="382">
        <v>13</v>
      </c>
      <c r="C949" s="382">
        <v>2844</v>
      </c>
      <c r="D949" s="379" t="s">
        <v>1518</v>
      </c>
      <c r="E949" s="380">
        <v>226</v>
      </c>
      <c r="F949" s="380">
        <v>885</v>
      </c>
      <c r="G949" s="380">
        <v>1112</v>
      </c>
      <c r="H949" s="137">
        <f t="shared" si="99"/>
        <v>1.5118644067796609</v>
      </c>
      <c r="I949" s="381">
        <f t="shared" si="100"/>
        <v>0.20323741007194246</v>
      </c>
      <c r="J949" s="137">
        <f t="shared" si="101"/>
        <v>-8.3211552714329215E-2</v>
      </c>
      <c r="K949" s="137">
        <f t="shared" si="102"/>
        <v>-0.14837515570914031</v>
      </c>
      <c r="L949" s="137">
        <f t="shared" si="103"/>
        <v>-0.1830921371083469</v>
      </c>
      <c r="M949" s="137">
        <f t="shared" si="104"/>
        <v>-0.41467884553181644</v>
      </c>
      <c r="N949" s="383">
        <f t="shared" si="98"/>
        <v>-461.12287623137991</v>
      </c>
    </row>
    <row r="950" spans="2:14" x14ac:dyDescent="0.2">
      <c r="B950" s="382">
        <v>13</v>
      </c>
      <c r="C950" s="382">
        <v>2845</v>
      </c>
      <c r="D950" s="379" t="s">
        <v>1519</v>
      </c>
      <c r="E950" s="380">
        <v>198</v>
      </c>
      <c r="F950" s="380">
        <v>142</v>
      </c>
      <c r="G950" s="380">
        <v>794</v>
      </c>
      <c r="H950" s="137">
        <f t="shared" si="99"/>
        <v>6.9859154929577461</v>
      </c>
      <c r="I950" s="381">
        <f t="shared" si="100"/>
        <v>0.24937027707808565</v>
      </c>
      <c r="J950" s="137">
        <f t="shared" si="101"/>
        <v>-9.176494502339988E-2</v>
      </c>
      <c r="K950" s="137">
        <f t="shared" si="102"/>
        <v>-6.8668491638575668E-3</v>
      </c>
      <c r="L950" s="137">
        <f t="shared" si="103"/>
        <v>-0.14440048417799767</v>
      </c>
      <c r="M950" s="137">
        <f t="shared" si="104"/>
        <v>-0.24303227836525509</v>
      </c>
      <c r="N950" s="383">
        <f t="shared" si="98"/>
        <v>-192.96762902201255</v>
      </c>
    </row>
    <row r="951" spans="2:14" x14ac:dyDescent="0.2">
      <c r="B951" s="382">
        <v>13</v>
      </c>
      <c r="C951" s="382">
        <v>2846</v>
      </c>
      <c r="D951" s="379" t="s">
        <v>1520</v>
      </c>
      <c r="E951" s="380">
        <v>2541</v>
      </c>
      <c r="F951" s="380">
        <v>973</v>
      </c>
      <c r="G951" s="380">
        <v>6296</v>
      </c>
      <c r="H951" s="137">
        <f t="shared" si="99"/>
        <v>9.0822199383350455</v>
      </c>
      <c r="I951" s="381">
        <f t="shared" si="100"/>
        <v>0.40358958068614992</v>
      </c>
      <c r="J951" s="137">
        <f t="shared" si="101"/>
        <v>5.6224880399577404E-2</v>
      </c>
      <c r="K951" s="137">
        <f t="shared" si="102"/>
        <v>4.7324185482807257E-2</v>
      </c>
      <c r="L951" s="137">
        <f t="shared" si="103"/>
        <v>-1.5056696167406552E-2</v>
      </c>
      <c r="M951" s="137">
        <f t="shared" si="104"/>
        <v>8.8492369714978106E-2</v>
      </c>
      <c r="N951" s="383">
        <f t="shared" si="98"/>
        <v>557.14795972550212</v>
      </c>
    </row>
    <row r="952" spans="2:14" x14ac:dyDescent="0.2">
      <c r="B952" s="382">
        <v>13</v>
      </c>
      <c r="C952" s="382">
        <v>2847</v>
      </c>
      <c r="D952" s="379" t="s">
        <v>1521</v>
      </c>
      <c r="E952" s="380">
        <v>126</v>
      </c>
      <c r="F952" s="380">
        <v>397</v>
      </c>
      <c r="G952" s="380">
        <v>251</v>
      </c>
      <c r="H952" s="137">
        <f t="shared" si="99"/>
        <v>0.94962216624685136</v>
      </c>
      <c r="I952" s="381">
        <f t="shared" si="100"/>
        <v>0.50199203187250996</v>
      </c>
      <c r="J952" s="137">
        <f t="shared" si="101"/>
        <v>-0.10637026585303941</v>
      </c>
      <c r="K952" s="137">
        <f t="shared" si="102"/>
        <v>-0.16290953729847482</v>
      </c>
      <c r="L952" s="137">
        <f t="shared" si="103"/>
        <v>6.7473476698096835E-2</v>
      </c>
      <c r="M952" s="137">
        <f t="shared" si="104"/>
        <v>-0.2018063264534174</v>
      </c>
      <c r="N952" s="383">
        <f t="shared" si="98"/>
        <v>-50.653387939807764</v>
      </c>
    </row>
    <row r="953" spans="2:14" x14ac:dyDescent="0.2">
      <c r="B953" s="382">
        <v>13</v>
      </c>
      <c r="C953" s="382">
        <v>2848</v>
      </c>
      <c r="D953" s="379" t="s">
        <v>1522</v>
      </c>
      <c r="E953" s="380">
        <v>61</v>
      </c>
      <c r="F953" s="380">
        <v>341</v>
      </c>
      <c r="G953" s="380">
        <v>266</v>
      </c>
      <c r="H953" s="137">
        <f t="shared" si="99"/>
        <v>0.95894428152492672</v>
      </c>
      <c r="I953" s="381">
        <f t="shared" si="100"/>
        <v>0.22932330827067668</v>
      </c>
      <c r="J953" s="137">
        <f t="shared" si="101"/>
        <v>-0.10596680395166815</v>
      </c>
      <c r="K953" s="137">
        <f t="shared" si="102"/>
        <v>-0.16266855366027838</v>
      </c>
      <c r="L953" s="137">
        <f t="shared" si="103"/>
        <v>-0.16121388446587739</v>
      </c>
      <c r="M953" s="137">
        <f t="shared" si="104"/>
        <v>-0.42984924207782393</v>
      </c>
      <c r="N953" s="383">
        <f t="shared" si="98"/>
        <v>-114.33989839270117</v>
      </c>
    </row>
    <row r="954" spans="2:14" x14ac:dyDescent="0.2">
      <c r="B954" s="382">
        <v>13</v>
      </c>
      <c r="C954" s="382">
        <v>2849</v>
      </c>
      <c r="D954" s="379" t="s">
        <v>1523</v>
      </c>
      <c r="E954" s="380">
        <v>1151</v>
      </c>
      <c r="F954" s="380">
        <v>311</v>
      </c>
      <c r="G954" s="380">
        <v>2441</v>
      </c>
      <c r="H954" s="137">
        <f t="shared" si="99"/>
        <v>11.54983922829582</v>
      </c>
      <c r="I954" s="381">
        <f t="shared" si="100"/>
        <v>0.47152806226956168</v>
      </c>
      <c r="J954" s="137">
        <f t="shared" si="101"/>
        <v>-4.7464828252835788E-2</v>
      </c>
      <c r="K954" s="137">
        <f t="shared" si="102"/>
        <v>0.11111398602056975</v>
      </c>
      <c r="L954" s="137">
        <f t="shared" si="103"/>
        <v>4.1923333920258536E-2</v>
      </c>
      <c r="M954" s="137">
        <f t="shared" si="104"/>
        <v>0.10557249168799251</v>
      </c>
      <c r="N954" s="383">
        <f t="shared" si="98"/>
        <v>257.70245221038971</v>
      </c>
    </row>
    <row r="955" spans="2:14" x14ac:dyDescent="0.2">
      <c r="B955" s="382">
        <v>13</v>
      </c>
      <c r="C955" s="382">
        <v>2850</v>
      </c>
      <c r="D955" s="379" t="s">
        <v>1524</v>
      </c>
      <c r="E955" s="380">
        <v>37</v>
      </c>
      <c r="F955" s="380">
        <v>143</v>
      </c>
      <c r="G955" s="380">
        <v>535</v>
      </c>
      <c r="H955" s="137">
        <f t="shared" si="99"/>
        <v>4</v>
      </c>
      <c r="I955" s="381">
        <f t="shared" si="100"/>
        <v>6.9158878504672894E-2</v>
      </c>
      <c r="J955" s="137">
        <f t="shared" si="101"/>
        <v>-9.8731387187076927E-2</v>
      </c>
      <c r="K955" s="137">
        <f t="shared" si="102"/>
        <v>-8.4054993418240159E-2</v>
      </c>
      <c r="L955" s="137">
        <f t="shared" si="103"/>
        <v>-0.2955438520238941</v>
      </c>
      <c r="M955" s="137">
        <f t="shared" si="104"/>
        <v>-0.4783302326292112</v>
      </c>
      <c r="N955" s="383">
        <f t="shared" si="98"/>
        <v>-255.906674456628</v>
      </c>
    </row>
    <row r="956" spans="2:14" x14ac:dyDescent="0.2">
      <c r="B956" s="382">
        <v>13</v>
      </c>
      <c r="C956" s="382">
        <v>2851</v>
      </c>
      <c r="D956" s="379" t="s">
        <v>1525</v>
      </c>
      <c r="E956" s="380">
        <v>12</v>
      </c>
      <c r="F956" s="380">
        <v>160</v>
      </c>
      <c r="G956" s="380">
        <v>177</v>
      </c>
      <c r="H956" s="137">
        <f t="shared" si="99"/>
        <v>1.1812499999999999</v>
      </c>
      <c r="I956" s="381">
        <f t="shared" si="100"/>
        <v>6.7796610169491525E-2</v>
      </c>
      <c r="J956" s="137">
        <f t="shared" si="101"/>
        <v>-0.10836067789980426</v>
      </c>
      <c r="K956" s="137">
        <f t="shared" si="102"/>
        <v>-0.15692178490319253</v>
      </c>
      <c r="L956" s="137">
        <f t="shared" si="103"/>
        <v>-0.29668638698960137</v>
      </c>
      <c r="M956" s="137">
        <f t="shared" si="104"/>
        <v>-0.56196884979259809</v>
      </c>
      <c r="N956" s="383">
        <f t="shared" si="98"/>
        <v>-99.468486413289867</v>
      </c>
    </row>
    <row r="957" spans="2:14" x14ac:dyDescent="0.2">
      <c r="B957" s="382">
        <v>13</v>
      </c>
      <c r="C957" s="382">
        <v>2852</v>
      </c>
      <c r="D957" s="379" t="s">
        <v>1526</v>
      </c>
      <c r="E957" s="380">
        <v>479</v>
      </c>
      <c r="F957" s="380">
        <v>814</v>
      </c>
      <c r="G957" s="380">
        <v>1396</v>
      </c>
      <c r="H957" s="137">
        <f t="shared" si="99"/>
        <v>2.3034398034398036</v>
      </c>
      <c r="I957" s="381">
        <f t="shared" si="100"/>
        <v>0.34312320916905442</v>
      </c>
      <c r="J957" s="137">
        <f t="shared" si="101"/>
        <v>-7.5572674048366734E-2</v>
      </c>
      <c r="K957" s="137">
        <f t="shared" si="102"/>
        <v>-0.12791234085395517</v>
      </c>
      <c r="L957" s="137">
        <f t="shared" si="103"/>
        <v>-6.5769864728672703E-2</v>
      </c>
      <c r="M957" s="137">
        <f t="shared" si="104"/>
        <v>-0.26925487963099459</v>
      </c>
      <c r="N957" s="383">
        <f t="shared" si="98"/>
        <v>-375.87981196486845</v>
      </c>
    </row>
    <row r="958" spans="2:14" x14ac:dyDescent="0.2">
      <c r="B958" s="382">
        <v>13</v>
      </c>
      <c r="C958" s="382">
        <v>2853</v>
      </c>
      <c r="D958" s="379" t="s">
        <v>1527</v>
      </c>
      <c r="E958" s="380">
        <v>220</v>
      </c>
      <c r="F958" s="380">
        <v>504</v>
      </c>
      <c r="G958" s="380">
        <v>941</v>
      </c>
      <c r="H958" s="137">
        <f t="shared" si="99"/>
        <v>2.3035714285714284</v>
      </c>
      <c r="I958" s="381">
        <f t="shared" si="100"/>
        <v>0.23379383634431455</v>
      </c>
      <c r="J958" s="137">
        <f t="shared" si="101"/>
        <v>-8.7811018389961554E-2</v>
      </c>
      <c r="K958" s="137">
        <f t="shared" si="102"/>
        <v>-0.1279089382460544</v>
      </c>
      <c r="L958" s="137">
        <f t="shared" si="103"/>
        <v>-0.15746445088704636</v>
      </c>
      <c r="M958" s="137">
        <f t="shared" si="104"/>
        <v>-0.37318440752306231</v>
      </c>
      <c r="N958" s="383">
        <f t="shared" si="98"/>
        <v>-351.16652747920165</v>
      </c>
    </row>
    <row r="959" spans="2:14" x14ac:dyDescent="0.2">
      <c r="B959" s="382">
        <v>13</v>
      </c>
      <c r="C959" s="382">
        <v>2854</v>
      </c>
      <c r="D959" s="379" t="s">
        <v>1528</v>
      </c>
      <c r="E959" s="380">
        <v>81</v>
      </c>
      <c r="F959" s="380">
        <v>173</v>
      </c>
      <c r="G959" s="380">
        <v>279</v>
      </c>
      <c r="H959" s="137">
        <f t="shared" si="99"/>
        <v>2.0809248554913293</v>
      </c>
      <c r="I959" s="381">
        <f t="shared" si="100"/>
        <v>0.29032258064516131</v>
      </c>
      <c r="J959" s="137">
        <f t="shared" si="101"/>
        <v>-0.10561713697047971</v>
      </c>
      <c r="K959" s="137">
        <f t="shared" si="102"/>
        <v>-0.13366451834910251</v>
      </c>
      <c r="L959" s="137">
        <f t="shared" si="103"/>
        <v>-0.11005377175484399</v>
      </c>
      <c r="M959" s="137">
        <f t="shared" si="104"/>
        <v>-0.34933542707442622</v>
      </c>
      <c r="N959" s="383">
        <f t="shared" si="98"/>
        <v>-97.464584153764918</v>
      </c>
    </row>
    <row r="960" spans="2:14" x14ac:dyDescent="0.2">
      <c r="B960" s="382">
        <v>13</v>
      </c>
      <c r="C960" s="382">
        <v>2855</v>
      </c>
      <c r="D960" s="379" t="s">
        <v>1529</v>
      </c>
      <c r="E960" s="380">
        <v>164</v>
      </c>
      <c r="F960" s="380">
        <v>719</v>
      </c>
      <c r="G960" s="380">
        <v>519</v>
      </c>
      <c r="H960" s="137">
        <f t="shared" si="99"/>
        <v>0.94993045897079276</v>
      </c>
      <c r="I960" s="381">
        <f t="shared" si="100"/>
        <v>0.31599229287090558</v>
      </c>
      <c r="J960" s="137">
        <f t="shared" si="101"/>
        <v>-9.9161746548539598E-2</v>
      </c>
      <c r="K960" s="137">
        <f t="shared" si="102"/>
        <v>-0.16290156770144359</v>
      </c>
      <c r="L960" s="137">
        <f t="shared" si="103"/>
        <v>-8.8524574444644705E-2</v>
      </c>
      <c r="M960" s="137">
        <f t="shared" si="104"/>
        <v>-0.35058788869462787</v>
      </c>
      <c r="N960" s="383">
        <f t="shared" si="98"/>
        <v>-181.95511423251187</v>
      </c>
    </row>
    <row r="961" spans="2:14" x14ac:dyDescent="0.2">
      <c r="B961" s="382">
        <v>13</v>
      </c>
      <c r="C961" s="382">
        <v>2856</v>
      </c>
      <c r="D961" s="379" t="s">
        <v>1530</v>
      </c>
      <c r="E961" s="380">
        <v>878</v>
      </c>
      <c r="F961" s="380">
        <v>692</v>
      </c>
      <c r="G961" s="380">
        <v>2363</v>
      </c>
      <c r="H961" s="137">
        <f t="shared" si="99"/>
        <v>4.6835260115606934</v>
      </c>
      <c r="I961" s="381">
        <f t="shared" si="100"/>
        <v>0.37156157426999575</v>
      </c>
      <c r="J961" s="137">
        <f t="shared" si="101"/>
        <v>-4.9562830139966332E-2</v>
      </c>
      <c r="K961" s="137">
        <f t="shared" si="102"/>
        <v>-6.6385335818618274E-2</v>
      </c>
      <c r="L961" s="137">
        <f t="shared" si="103"/>
        <v>-4.191859720945143E-2</v>
      </c>
      <c r="M961" s="137">
        <f t="shared" si="104"/>
        <v>-0.15786676316803605</v>
      </c>
      <c r="N961" s="383">
        <f t="shared" si="98"/>
        <v>-373.03916136606921</v>
      </c>
    </row>
    <row r="962" spans="2:14" x14ac:dyDescent="0.2">
      <c r="B962" s="382">
        <v>13</v>
      </c>
      <c r="C962" s="382">
        <v>2857</v>
      </c>
      <c r="D962" s="379" t="s">
        <v>1531</v>
      </c>
      <c r="E962" s="380">
        <v>112</v>
      </c>
      <c r="F962" s="380">
        <v>291</v>
      </c>
      <c r="G962" s="380">
        <v>570</v>
      </c>
      <c r="H962" s="137">
        <f t="shared" si="99"/>
        <v>2.3436426116838489</v>
      </c>
      <c r="I962" s="381">
        <f t="shared" si="100"/>
        <v>0.19649122807017544</v>
      </c>
      <c r="J962" s="137">
        <f t="shared" si="101"/>
        <v>-9.7789976083877309E-2</v>
      </c>
      <c r="K962" s="137">
        <f t="shared" si="102"/>
        <v>-0.1268730682524728</v>
      </c>
      <c r="L962" s="137">
        <f t="shared" si="103"/>
        <v>-0.18875016249364499</v>
      </c>
      <c r="M962" s="137">
        <f t="shared" si="104"/>
        <v>-0.41341320682999505</v>
      </c>
      <c r="N962" s="383">
        <f t="shared" si="98"/>
        <v>-235.64552789309718</v>
      </c>
    </row>
    <row r="963" spans="2:14" x14ac:dyDescent="0.2">
      <c r="B963" s="382">
        <v>13</v>
      </c>
      <c r="C963" s="382">
        <v>2858</v>
      </c>
      <c r="D963" s="379" t="s">
        <v>1532</v>
      </c>
      <c r="E963" s="380">
        <v>168</v>
      </c>
      <c r="F963" s="380">
        <v>1088</v>
      </c>
      <c r="G963" s="380">
        <v>814</v>
      </c>
      <c r="H963" s="137">
        <f t="shared" si="99"/>
        <v>0.90257352941176472</v>
      </c>
      <c r="I963" s="381">
        <f t="shared" si="100"/>
        <v>0.20638820638820637</v>
      </c>
      <c r="J963" s="137">
        <f t="shared" si="101"/>
        <v>-9.1226995821571524E-2</v>
      </c>
      <c r="K963" s="137">
        <f t="shared" si="102"/>
        <v>-0.16412577967893197</v>
      </c>
      <c r="L963" s="137">
        <f t="shared" si="103"/>
        <v>-0.18044956305139803</v>
      </c>
      <c r="M963" s="137">
        <f t="shared" si="104"/>
        <v>-0.43580233855190154</v>
      </c>
      <c r="N963" s="383">
        <f t="shared" si="98"/>
        <v>-354.74310358124785</v>
      </c>
    </row>
    <row r="964" spans="2:14" x14ac:dyDescent="0.2">
      <c r="B964" s="382">
        <v>13</v>
      </c>
      <c r="C964" s="382">
        <v>2859</v>
      </c>
      <c r="D964" s="379" t="s">
        <v>1533</v>
      </c>
      <c r="E964" s="380">
        <v>150</v>
      </c>
      <c r="F964" s="380">
        <v>226</v>
      </c>
      <c r="G964" s="380">
        <v>434</v>
      </c>
      <c r="H964" s="137">
        <f t="shared" si="99"/>
        <v>2.584070796460177</v>
      </c>
      <c r="I964" s="381">
        <f t="shared" si="100"/>
        <v>0.34562211981566821</v>
      </c>
      <c r="J964" s="137">
        <f t="shared" si="101"/>
        <v>-0.10144803065631006</v>
      </c>
      <c r="K964" s="137">
        <f t="shared" si="102"/>
        <v>-0.12065782021444096</v>
      </c>
      <c r="L964" s="137">
        <f t="shared" si="103"/>
        <v>-6.3674027428340593E-2</v>
      </c>
      <c r="M964" s="137">
        <f t="shared" si="104"/>
        <v>-0.28577987829909163</v>
      </c>
      <c r="N964" s="383">
        <f t="shared" si="98"/>
        <v>-124.02846718180577</v>
      </c>
    </row>
    <row r="965" spans="2:14" x14ac:dyDescent="0.2">
      <c r="B965" s="382">
        <v>13</v>
      </c>
      <c r="C965" s="382">
        <v>2860</v>
      </c>
      <c r="D965" s="379" t="s">
        <v>1534</v>
      </c>
      <c r="E965" s="380">
        <v>146</v>
      </c>
      <c r="F965" s="380">
        <v>496</v>
      </c>
      <c r="G965" s="380">
        <v>783</v>
      </c>
      <c r="H965" s="137">
        <f t="shared" si="99"/>
        <v>1.872983870967742</v>
      </c>
      <c r="I965" s="381">
        <f t="shared" si="100"/>
        <v>0.18646232439335889</v>
      </c>
      <c r="J965" s="137">
        <f t="shared" si="101"/>
        <v>-9.2060817084405472E-2</v>
      </c>
      <c r="K965" s="137">
        <f t="shared" si="102"/>
        <v>-0.1390399480113485</v>
      </c>
      <c r="L965" s="137">
        <f t="shared" si="103"/>
        <v>-0.19716140778398467</v>
      </c>
      <c r="M965" s="137">
        <f t="shared" si="104"/>
        <v>-0.42826217287973867</v>
      </c>
      <c r="N965" s="383">
        <f t="shared" si="98"/>
        <v>-335.32928136483537</v>
      </c>
    </row>
    <row r="966" spans="2:14" x14ac:dyDescent="0.2">
      <c r="B966" s="382">
        <v>13</v>
      </c>
      <c r="C966" s="382">
        <v>2861</v>
      </c>
      <c r="D966" s="379" t="s">
        <v>1535</v>
      </c>
      <c r="E966" s="380">
        <v>4352</v>
      </c>
      <c r="F966" s="380">
        <v>887</v>
      </c>
      <c r="G966" s="380">
        <v>6851</v>
      </c>
      <c r="H966" s="137">
        <f t="shared" si="99"/>
        <v>12.63021420518602</v>
      </c>
      <c r="I966" s="381">
        <f t="shared" si="100"/>
        <v>0.63523573200992556</v>
      </c>
      <c r="J966" s="137">
        <f t="shared" si="101"/>
        <v>7.1152970750313932E-2</v>
      </c>
      <c r="K966" s="137">
        <f t="shared" si="102"/>
        <v>0.13904248559187565</v>
      </c>
      <c r="L966" s="137">
        <f t="shared" si="103"/>
        <v>0.17922501817905226</v>
      </c>
      <c r="M966" s="137">
        <f t="shared" si="104"/>
        <v>0.38942047452124184</v>
      </c>
      <c r="N966" s="383">
        <f t="shared" si="98"/>
        <v>2667.919670945028</v>
      </c>
    </row>
    <row r="967" spans="2:14" x14ac:dyDescent="0.2">
      <c r="B967" s="382">
        <v>13</v>
      </c>
      <c r="C967" s="382">
        <v>2862</v>
      </c>
      <c r="D967" s="379" t="s">
        <v>1536</v>
      </c>
      <c r="E967" s="380">
        <v>149</v>
      </c>
      <c r="F967" s="380">
        <v>235</v>
      </c>
      <c r="G967" s="380">
        <v>808</v>
      </c>
      <c r="H967" s="137">
        <f t="shared" si="99"/>
        <v>4.0723404255319151</v>
      </c>
      <c r="I967" s="381">
        <f t="shared" si="100"/>
        <v>0.1844059405940594</v>
      </c>
      <c r="J967" s="137">
        <f t="shared" si="101"/>
        <v>-9.1388380582120038E-2</v>
      </c>
      <c r="K967" s="137">
        <f t="shared" si="102"/>
        <v>-8.2184939421551279E-2</v>
      </c>
      <c r="L967" s="137">
        <f t="shared" si="103"/>
        <v>-0.19888609765083151</v>
      </c>
      <c r="M967" s="137">
        <f t="shared" si="104"/>
        <v>-0.37245941765450286</v>
      </c>
      <c r="N967" s="383">
        <f t="shared" si="98"/>
        <v>-300.94720946483829</v>
      </c>
    </row>
    <row r="968" spans="2:14" x14ac:dyDescent="0.2">
      <c r="B968" s="382">
        <v>13</v>
      </c>
      <c r="C968" s="382">
        <v>2863</v>
      </c>
      <c r="D968" s="379" t="s">
        <v>1537</v>
      </c>
      <c r="E968" s="380">
        <v>407</v>
      </c>
      <c r="F968" s="380">
        <v>469</v>
      </c>
      <c r="G968" s="380">
        <v>934</v>
      </c>
      <c r="H968" s="137">
        <f t="shared" si="99"/>
        <v>2.8592750533049038</v>
      </c>
      <c r="I968" s="381">
        <f t="shared" si="100"/>
        <v>0.43576017130620986</v>
      </c>
      <c r="J968" s="137">
        <f t="shared" si="101"/>
        <v>-8.7999300610601461E-2</v>
      </c>
      <c r="K968" s="137">
        <f t="shared" si="102"/>
        <v>-0.11354358475571777</v>
      </c>
      <c r="L968" s="137">
        <f t="shared" si="103"/>
        <v>1.1924790300147169E-2</v>
      </c>
      <c r="M968" s="137">
        <f t="shared" si="104"/>
        <v>-0.18961809506617205</v>
      </c>
      <c r="N968" s="383">
        <f t="shared" si="98"/>
        <v>-177.10330079180468</v>
      </c>
    </row>
    <row r="969" spans="2:14" x14ac:dyDescent="0.2">
      <c r="B969" s="382">
        <v>13</v>
      </c>
      <c r="C969" s="382">
        <v>2864</v>
      </c>
      <c r="D969" s="379" t="s">
        <v>1538</v>
      </c>
      <c r="E969" s="380">
        <v>279</v>
      </c>
      <c r="F969" s="380">
        <v>229</v>
      </c>
      <c r="G969" s="380">
        <v>1453</v>
      </c>
      <c r="H969" s="137">
        <f t="shared" si="99"/>
        <v>7.5633187772925767</v>
      </c>
      <c r="I969" s="381">
        <f t="shared" si="100"/>
        <v>0.19201651754989676</v>
      </c>
      <c r="J969" s="137">
        <f t="shared" si="101"/>
        <v>-7.4039518823155959E-2</v>
      </c>
      <c r="K969" s="137">
        <f t="shared" si="102"/>
        <v>8.0594567243385436E-3</v>
      </c>
      <c r="L969" s="137">
        <f t="shared" si="103"/>
        <v>-0.19250310389204861</v>
      </c>
      <c r="M969" s="137">
        <f t="shared" si="104"/>
        <v>-0.25848316599086602</v>
      </c>
      <c r="N969" s="383">
        <f t="shared" si="98"/>
        <v>-375.5760401847283</v>
      </c>
    </row>
    <row r="970" spans="2:14" x14ac:dyDescent="0.2">
      <c r="B970" s="382">
        <v>13</v>
      </c>
      <c r="C970" s="382">
        <v>2865</v>
      </c>
      <c r="D970" s="379" t="s">
        <v>1539</v>
      </c>
      <c r="E970" s="380">
        <v>179</v>
      </c>
      <c r="F970" s="380">
        <v>588</v>
      </c>
      <c r="G970" s="380">
        <v>718</v>
      </c>
      <c r="H970" s="137">
        <f t="shared" si="99"/>
        <v>1.5255102040816326</v>
      </c>
      <c r="I970" s="381">
        <f t="shared" si="100"/>
        <v>0.24930362116991645</v>
      </c>
      <c r="J970" s="137">
        <f t="shared" si="101"/>
        <v>-9.3809151990347575E-2</v>
      </c>
      <c r="K970" s="137">
        <f t="shared" si="102"/>
        <v>-0.14802240166332259</v>
      </c>
      <c r="L970" s="137">
        <f t="shared" si="103"/>
        <v>-0.14445638851327985</v>
      </c>
      <c r="M970" s="137">
        <f t="shared" si="104"/>
        <v>-0.38628794216695</v>
      </c>
      <c r="N970" s="383">
        <f t="shared" si="98"/>
        <v>-277.35474247587013</v>
      </c>
    </row>
    <row r="971" spans="2:14" x14ac:dyDescent="0.2">
      <c r="B971" s="382">
        <v>13</v>
      </c>
      <c r="C971" s="382">
        <v>2866</v>
      </c>
      <c r="D971" s="379" t="s">
        <v>1540</v>
      </c>
      <c r="E971" s="380">
        <v>178</v>
      </c>
      <c r="F971" s="380">
        <v>697</v>
      </c>
      <c r="G971" s="380">
        <v>608</v>
      </c>
      <c r="H971" s="137">
        <f t="shared" si="99"/>
        <v>1.1276901004304161</v>
      </c>
      <c r="I971" s="381">
        <f t="shared" si="100"/>
        <v>0.29276315789473684</v>
      </c>
      <c r="J971" s="137">
        <f t="shared" si="101"/>
        <v>-9.6767872600403468E-2</v>
      </c>
      <c r="K971" s="137">
        <f t="shared" si="102"/>
        <v>-0.15830634828550452</v>
      </c>
      <c r="L971" s="137">
        <f t="shared" si="103"/>
        <v>-0.10800685869657455</v>
      </c>
      <c r="M971" s="137">
        <f t="shared" si="104"/>
        <v>-0.36308107958248254</v>
      </c>
      <c r="N971" s="383">
        <f t="shared" si="98"/>
        <v>-220.75329638614937</v>
      </c>
    </row>
    <row r="972" spans="2:14" x14ac:dyDescent="0.2">
      <c r="B972" s="382">
        <v>13</v>
      </c>
      <c r="C972" s="382">
        <v>2867</v>
      </c>
      <c r="D972" s="379" t="s">
        <v>1541</v>
      </c>
      <c r="E972" s="380">
        <v>147</v>
      </c>
      <c r="F972" s="380">
        <v>320</v>
      </c>
      <c r="G972" s="380">
        <v>448</v>
      </c>
      <c r="H972" s="137">
        <f t="shared" si="99"/>
        <v>1.859375</v>
      </c>
      <c r="I972" s="381">
        <f t="shared" si="100"/>
        <v>0.328125</v>
      </c>
      <c r="J972" s="137">
        <f t="shared" si="101"/>
        <v>-0.10107146621503021</v>
      </c>
      <c r="K972" s="137">
        <f t="shared" si="102"/>
        <v>-0.13939174748386365</v>
      </c>
      <c r="L972" s="137">
        <f t="shared" si="103"/>
        <v>-7.8348868406648314E-2</v>
      </c>
      <c r="M972" s="137">
        <f t="shared" si="104"/>
        <v>-0.31881208210554218</v>
      </c>
      <c r="N972" s="383">
        <f t="shared" si="98"/>
        <v>-142.82781278328289</v>
      </c>
    </row>
    <row r="973" spans="2:14" x14ac:dyDescent="0.2">
      <c r="B973" s="382">
        <v>13</v>
      </c>
      <c r="C973" s="382">
        <v>2868</v>
      </c>
      <c r="D973" s="379" t="s">
        <v>1542</v>
      </c>
      <c r="E973" s="380">
        <v>105</v>
      </c>
      <c r="F973" s="380">
        <v>792</v>
      </c>
      <c r="G973" s="380">
        <v>521</v>
      </c>
      <c r="H973" s="137">
        <f t="shared" si="99"/>
        <v>0.79040404040404044</v>
      </c>
      <c r="I973" s="381">
        <f t="shared" si="100"/>
        <v>0.20153550863723607</v>
      </c>
      <c r="J973" s="137">
        <f t="shared" si="101"/>
        <v>-9.9107951628356769E-2</v>
      </c>
      <c r="K973" s="137">
        <f t="shared" si="102"/>
        <v>-0.16702544469587191</v>
      </c>
      <c r="L973" s="137">
        <f t="shared" si="103"/>
        <v>-0.18451952248252176</v>
      </c>
      <c r="M973" s="137">
        <f t="shared" si="104"/>
        <v>-0.4506529188067504</v>
      </c>
      <c r="N973" s="383">
        <f t="shared" ref="N973:N1036" si="105">M973*G973</f>
        <v>-234.79017069831696</v>
      </c>
    </row>
    <row r="974" spans="2:14" x14ac:dyDescent="0.2">
      <c r="B974" s="382">
        <v>13</v>
      </c>
      <c r="C974" s="382">
        <v>2869</v>
      </c>
      <c r="D974" s="379" t="s">
        <v>1543</v>
      </c>
      <c r="E974" s="380">
        <v>546</v>
      </c>
      <c r="F974" s="380">
        <v>685</v>
      </c>
      <c r="G974" s="380">
        <v>2757</v>
      </c>
      <c r="H974" s="137">
        <f t="shared" ref="H974:H1037" si="106">(G974+E974)/F974</f>
        <v>4.821897810218978</v>
      </c>
      <c r="I974" s="381">
        <f t="shared" ref="I974:I1037" si="107">E974/G974</f>
        <v>0.19804134929270947</v>
      </c>
      <c r="J974" s="137">
        <f t="shared" ref="J974:J1037" si="108">$J$6*(G974-G$10)/G$11</f>
        <v>-3.8965230863947965E-2</v>
      </c>
      <c r="K974" s="137">
        <f t="shared" ref="K974:K1037" si="109">$K$6*(H974-H$10)/H$11</f>
        <v>-6.280832153915715E-2</v>
      </c>
      <c r="L974" s="137">
        <f t="shared" ref="L974:L1037" si="110">$L$6*(I974-I$10)/I$11</f>
        <v>-0.18745007524057508</v>
      </c>
      <c r="M974" s="137">
        <f t="shared" ref="M974:M1037" si="111">SUM(J974:L974)</f>
        <v>-0.2892236276436802</v>
      </c>
      <c r="N974" s="383">
        <f t="shared" si="105"/>
        <v>-797.38954141362638</v>
      </c>
    </row>
    <row r="975" spans="2:14" x14ac:dyDescent="0.2">
      <c r="B975" s="382">
        <v>13</v>
      </c>
      <c r="C975" s="382">
        <v>2881</v>
      </c>
      <c r="D975" s="379" t="s">
        <v>1544</v>
      </c>
      <c r="E975" s="380">
        <v>88</v>
      </c>
      <c r="F975" s="380">
        <v>345</v>
      </c>
      <c r="G975" s="380">
        <v>581</v>
      </c>
      <c r="H975" s="137">
        <f t="shared" si="106"/>
        <v>1.9391304347826086</v>
      </c>
      <c r="I975" s="381">
        <f t="shared" si="107"/>
        <v>0.15146299483648881</v>
      </c>
      <c r="J975" s="137">
        <f t="shared" si="108"/>
        <v>-9.7494104022871717E-2</v>
      </c>
      <c r="K975" s="137">
        <f t="shared" si="109"/>
        <v>-0.13733000996329742</v>
      </c>
      <c r="L975" s="137">
        <f t="shared" si="110"/>
        <v>-0.22651535866306194</v>
      </c>
      <c r="M975" s="137">
        <f t="shared" si="111"/>
        <v>-0.46133947264923109</v>
      </c>
      <c r="N975" s="383">
        <f t="shared" si="105"/>
        <v>-268.03823360920325</v>
      </c>
    </row>
    <row r="976" spans="2:14" x14ac:dyDescent="0.2">
      <c r="B976" s="382">
        <v>13</v>
      </c>
      <c r="C976" s="382">
        <v>2882</v>
      </c>
      <c r="D976" s="379" t="s">
        <v>1545</v>
      </c>
      <c r="E976" s="380">
        <v>204</v>
      </c>
      <c r="F976" s="380">
        <v>660</v>
      </c>
      <c r="G976" s="380">
        <v>668</v>
      </c>
      <c r="H976" s="137">
        <f t="shared" si="106"/>
        <v>1.3212121212121213</v>
      </c>
      <c r="I976" s="381">
        <f t="shared" si="107"/>
        <v>0.30538922155688625</v>
      </c>
      <c r="J976" s="137">
        <f t="shared" si="108"/>
        <v>-9.5154024994918429E-2</v>
      </c>
      <c r="K976" s="137">
        <f t="shared" si="109"/>
        <v>-0.15330365959865855</v>
      </c>
      <c r="L976" s="137">
        <f t="shared" si="110"/>
        <v>-9.7417374348521213E-2</v>
      </c>
      <c r="M976" s="137">
        <f t="shared" si="111"/>
        <v>-0.34587505894209819</v>
      </c>
      <c r="N976" s="383">
        <f t="shared" si="105"/>
        <v>-231.04453937332158</v>
      </c>
    </row>
    <row r="977" spans="2:14" x14ac:dyDescent="0.2">
      <c r="B977" s="382">
        <v>13</v>
      </c>
      <c r="C977" s="382">
        <v>2883</v>
      </c>
      <c r="D977" s="379" t="s">
        <v>1546</v>
      </c>
      <c r="E977" s="380">
        <v>168</v>
      </c>
      <c r="F977" s="380">
        <v>738</v>
      </c>
      <c r="G977" s="380">
        <v>740</v>
      </c>
      <c r="H977" s="137">
        <f t="shared" si="106"/>
        <v>1.2303523035230353</v>
      </c>
      <c r="I977" s="381">
        <f t="shared" si="107"/>
        <v>0.22702702702702704</v>
      </c>
      <c r="J977" s="137">
        <f t="shared" si="108"/>
        <v>-9.3217407868336405E-2</v>
      </c>
      <c r="K977" s="137">
        <f t="shared" si="109"/>
        <v>-0.15565245370594416</v>
      </c>
      <c r="L977" s="137">
        <f t="shared" si="110"/>
        <v>-0.16313977640963914</v>
      </c>
      <c r="M977" s="137">
        <f t="shared" si="111"/>
        <v>-0.41200963798391971</v>
      </c>
      <c r="N977" s="383">
        <f t="shared" si="105"/>
        <v>-304.88713210810056</v>
      </c>
    </row>
    <row r="978" spans="2:14" x14ac:dyDescent="0.2">
      <c r="B978" s="382">
        <v>13</v>
      </c>
      <c r="C978" s="382">
        <v>2884</v>
      </c>
      <c r="D978" s="379" t="s">
        <v>1547</v>
      </c>
      <c r="E978" s="380">
        <v>464</v>
      </c>
      <c r="F978" s="380">
        <v>960</v>
      </c>
      <c r="G978" s="380">
        <v>1641</v>
      </c>
      <c r="H978" s="137">
        <f t="shared" si="106"/>
        <v>2.1927083333333335</v>
      </c>
      <c r="I978" s="381">
        <f t="shared" si="107"/>
        <v>0.28275441803778184</v>
      </c>
      <c r="J978" s="137">
        <f t="shared" si="108"/>
        <v>-6.8982796325969528E-2</v>
      </c>
      <c r="K978" s="137">
        <f t="shared" si="109"/>
        <v>-0.1307748320089247</v>
      </c>
      <c r="L978" s="137">
        <f t="shared" si="110"/>
        <v>-0.11640119258360325</v>
      </c>
      <c r="M978" s="137">
        <f t="shared" si="111"/>
        <v>-0.31615882091849751</v>
      </c>
      <c r="N978" s="383">
        <f t="shared" si="105"/>
        <v>-518.81662512725438</v>
      </c>
    </row>
    <row r="979" spans="2:14" x14ac:dyDescent="0.2">
      <c r="B979" s="382">
        <v>13</v>
      </c>
      <c r="C979" s="382">
        <v>2885</v>
      </c>
      <c r="D979" s="379" t="s">
        <v>1548</v>
      </c>
      <c r="E979" s="380">
        <v>356</v>
      </c>
      <c r="F979" s="380">
        <v>1116</v>
      </c>
      <c r="G979" s="380">
        <v>564</v>
      </c>
      <c r="H979" s="137">
        <f t="shared" si="106"/>
        <v>0.82437275985663083</v>
      </c>
      <c r="I979" s="381">
        <f t="shared" si="107"/>
        <v>0.63120567375886527</v>
      </c>
      <c r="J979" s="137">
        <f t="shared" si="108"/>
        <v>-9.7951360844425822E-2</v>
      </c>
      <c r="K979" s="137">
        <f t="shared" si="109"/>
        <v>-0.16614732794292725</v>
      </c>
      <c r="L979" s="137">
        <f t="shared" si="110"/>
        <v>0.1758450068062852</v>
      </c>
      <c r="M979" s="137">
        <f t="shared" si="111"/>
        <v>-8.8253681981067894E-2</v>
      </c>
      <c r="N979" s="383">
        <f t="shared" si="105"/>
        <v>-49.775076637322293</v>
      </c>
    </row>
    <row r="980" spans="2:14" x14ac:dyDescent="0.2">
      <c r="B980" s="382">
        <v>13</v>
      </c>
      <c r="C980" s="382">
        <v>2886</v>
      </c>
      <c r="D980" s="379" t="s">
        <v>1549</v>
      </c>
      <c r="E980" s="380">
        <v>953</v>
      </c>
      <c r="F980" s="380">
        <v>593</v>
      </c>
      <c r="G980" s="380">
        <v>2652</v>
      </c>
      <c r="H980" s="137">
        <f t="shared" si="106"/>
        <v>6.0792580101180436</v>
      </c>
      <c r="I980" s="381">
        <f t="shared" si="107"/>
        <v>0.35935143288084465</v>
      </c>
      <c r="J980" s="137">
        <f t="shared" si="108"/>
        <v>-4.1789464173546773E-2</v>
      </c>
      <c r="K980" s="137">
        <f t="shared" si="109"/>
        <v>-3.0304621846909421E-2</v>
      </c>
      <c r="L980" s="137">
        <f t="shared" si="110"/>
        <v>-5.215924739051684E-2</v>
      </c>
      <c r="M980" s="137">
        <f t="shared" si="111"/>
        <v>-0.12425333341097303</v>
      </c>
      <c r="N980" s="383">
        <f t="shared" si="105"/>
        <v>-329.51984020590049</v>
      </c>
    </row>
    <row r="981" spans="2:14" x14ac:dyDescent="0.2">
      <c r="B981" s="382">
        <v>13</v>
      </c>
      <c r="C981" s="382">
        <v>2887</v>
      </c>
      <c r="D981" s="379" t="s">
        <v>1550</v>
      </c>
      <c r="E981" s="380">
        <v>62</v>
      </c>
      <c r="F981" s="380">
        <v>403</v>
      </c>
      <c r="G981" s="380">
        <v>572</v>
      </c>
      <c r="H981" s="137">
        <f t="shared" si="106"/>
        <v>1.5732009925558312</v>
      </c>
      <c r="I981" s="381">
        <f t="shared" si="107"/>
        <v>0.10839160839160839</v>
      </c>
      <c r="J981" s="137">
        <f t="shared" si="108"/>
        <v>-9.773618116369448E-2</v>
      </c>
      <c r="K981" s="137">
        <f t="shared" si="109"/>
        <v>-0.14678955918367648</v>
      </c>
      <c r="L981" s="137">
        <f t="shared" si="110"/>
        <v>-0.26263934669381545</v>
      </c>
      <c r="M981" s="137">
        <f t="shared" si="111"/>
        <v>-0.50716508704118635</v>
      </c>
      <c r="N981" s="383">
        <f t="shared" si="105"/>
        <v>-290.09842978755859</v>
      </c>
    </row>
    <row r="982" spans="2:14" x14ac:dyDescent="0.2">
      <c r="B982" s="382">
        <v>13</v>
      </c>
      <c r="C982" s="382">
        <v>2888</v>
      </c>
      <c r="D982" s="379" t="s">
        <v>1551</v>
      </c>
      <c r="E982" s="380">
        <v>360</v>
      </c>
      <c r="F982" s="380">
        <v>1567</v>
      </c>
      <c r="G982" s="380">
        <v>997</v>
      </c>
      <c r="H982" s="137">
        <f t="shared" si="106"/>
        <v>0.86598596043395026</v>
      </c>
      <c r="I982" s="381">
        <f t="shared" si="107"/>
        <v>0.36108324974924777</v>
      </c>
      <c r="J982" s="137">
        <f t="shared" si="108"/>
        <v>-8.6304760624842186E-2</v>
      </c>
      <c r="K982" s="137">
        <f t="shared" si="109"/>
        <v>-0.1650715956468779</v>
      </c>
      <c r="L982" s="137">
        <f t="shared" si="110"/>
        <v>-5.070677193083524E-2</v>
      </c>
      <c r="M982" s="137">
        <f t="shared" si="111"/>
        <v>-0.30208312820255528</v>
      </c>
      <c r="N982" s="383">
        <f t="shared" si="105"/>
        <v>-301.17687881794762</v>
      </c>
    </row>
    <row r="983" spans="2:14" x14ac:dyDescent="0.2">
      <c r="B983" s="382">
        <v>13</v>
      </c>
      <c r="C983" s="382">
        <v>2889</v>
      </c>
      <c r="D983" s="379" t="s">
        <v>1552</v>
      </c>
      <c r="E983" s="380">
        <v>76</v>
      </c>
      <c r="F983" s="380">
        <v>730</v>
      </c>
      <c r="G983" s="380">
        <v>319</v>
      </c>
      <c r="H983" s="137">
        <f t="shared" si="106"/>
        <v>0.54109589041095896</v>
      </c>
      <c r="I983" s="381">
        <f t="shared" si="107"/>
        <v>0.23824451410658307</v>
      </c>
      <c r="J983" s="137">
        <f t="shared" si="108"/>
        <v>-0.10454123856682303</v>
      </c>
      <c r="K983" s="137">
        <f t="shared" si="109"/>
        <v>-0.17347024646298326</v>
      </c>
      <c r="L983" s="137">
        <f t="shared" si="110"/>
        <v>-0.15373166577183586</v>
      </c>
      <c r="M983" s="137">
        <f t="shared" si="111"/>
        <v>-0.43174315080164216</v>
      </c>
      <c r="N983" s="383">
        <f t="shared" si="105"/>
        <v>-137.72606510572385</v>
      </c>
    </row>
    <row r="984" spans="2:14" x14ac:dyDescent="0.2">
      <c r="B984" s="382">
        <v>13</v>
      </c>
      <c r="C984" s="382">
        <v>2890</v>
      </c>
      <c r="D984" s="379" t="s">
        <v>1553</v>
      </c>
      <c r="E984" s="380">
        <v>106</v>
      </c>
      <c r="F984" s="380">
        <v>194</v>
      </c>
      <c r="G984" s="380">
        <v>156</v>
      </c>
      <c r="H984" s="137">
        <f t="shared" si="106"/>
        <v>1.3505154639175259</v>
      </c>
      <c r="I984" s="381">
        <f t="shared" si="107"/>
        <v>0.67948717948717952</v>
      </c>
      <c r="J984" s="137">
        <f t="shared" si="108"/>
        <v>-0.10892552456172402</v>
      </c>
      <c r="K984" s="137">
        <f t="shared" si="109"/>
        <v>-0.1525461463169816</v>
      </c>
      <c r="L984" s="137">
        <f t="shared" si="110"/>
        <v>0.21633872384203418</v>
      </c>
      <c r="M984" s="137">
        <f t="shared" si="111"/>
        <v>-4.5132947036671422E-2</v>
      </c>
      <c r="N984" s="383">
        <f t="shared" si="105"/>
        <v>-7.0407397377207417</v>
      </c>
    </row>
    <row r="985" spans="2:14" x14ac:dyDescent="0.2">
      <c r="B985" s="382">
        <v>13</v>
      </c>
      <c r="C985" s="382">
        <v>2891</v>
      </c>
      <c r="D985" s="379" t="s">
        <v>1554</v>
      </c>
      <c r="E985" s="380">
        <v>833</v>
      </c>
      <c r="F985" s="380">
        <v>435</v>
      </c>
      <c r="G985" s="380">
        <v>1804</v>
      </c>
      <c r="H985" s="137">
        <f t="shared" si="106"/>
        <v>6.0620689655172413</v>
      </c>
      <c r="I985" s="381">
        <f t="shared" si="107"/>
        <v>0.46175166297117515</v>
      </c>
      <c r="J985" s="137">
        <f t="shared" si="108"/>
        <v>-6.4598510331068532E-2</v>
      </c>
      <c r="K985" s="137">
        <f t="shared" si="109"/>
        <v>-3.0748971480169626E-2</v>
      </c>
      <c r="L985" s="137">
        <f t="shared" si="110"/>
        <v>3.3723864147193909E-2</v>
      </c>
      <c r="M985" s="137">
        <f t="shared" si="111"/>
        <v>-6.1623617664044249E-2</v>
      </c>
      <c r="N985" s="383">
        <f t="shared" si="105"/>
        <v>-111.16900626593582</v>
      </c>
    </row>
    <row r="986" spans="2:14" x14ac:dyDescent="0.2">
      <c r="B986" s="382">
        <v>13</v>
      </c>
      <c r="C986" s="382">
        <v>2892</v>
      </c>
      <c r="D986" s="379" t="s">
        <v>1555</v>
      </c>
      <c r="E986" s="380">
        <v>828</v>
      </c>
      <c r="F986" s="380">
        <v>625</v>
      </c>
      <c r="G986" s="380">
        <v>2540</v>
      </c>
      <c r="H986" s="137">
        <f t="shared" si="106"/>
        <v>5.3887999999999998</v>
      </c>
      <c r="I986" s="381">
        <f t="shared" si="107"/>
        <v>0.32598425196850395</v>
      </c>
      <c r="J986" s="137">
        <f t="shared" si="108"/>
        <v>-4.4801979703785487E-2</v>
      </c>
      <c r="K986" s="137">
        <f t="shared" si="109"/>
        <v>-4.8153476783454566E-2</v>
      </c>
      <c r="L986" s="137">
        <f t="shared" si="110"/>
        <v>-8.0144314586807555E-2</v>
      </c>
      <c r="M986" s="137">
        <f t="shared" si="111"/>
        <v>-0.17309977107404761</v>
      </c>
      <c r="N986" s="383">
        <f t="shared" si="105"/>
        <v>-439.67341852808096</v>
      </c>
    </row>
    <row r="987" spans="2:14" x14ac:dyDescent="0.2">
      <c r="B987" s="382">
        <v>13</v>
      </c>
      <c r="C987" s="382">
        <v>2893</v>
      </c>
      <c r="D987" s="379" t="s">
        <v>1556</v>
      </c>
      <c r="E987" s="380">
        <v>505</v>
      </c>
      <c r="F987" s="380">
        <v>917</v>
      </c>
      <c r="G987" s="380">
        <v>1599</v>
      </c>
      <c r="H987" s="137">
        <f t="shared" si="106"/>
        <v>2.2944383860414397</v>
      </c>
      <c r="I987" s="381">
        <f t="shared" si="107"/>
        <v>0.31582238899312071</v>
      </c>
      <c r="J987" s="137">
        <f t="shared" si="108"/>
        <v>-7.0112489649809054E-2</v>
      </c>
      <c r="K987" s="137">
        <f t="shared" si="109"/>
        <v>-0.12814503421258419</v>
      </c>
      <c r="L987" s="137">
        <f t="shared" si="110"/>
        <v>-8.8667072890923737E-2</v>
      </c>
      <c r="M987" s="137">
        <f t="shared" si="111"/>
        <v>-0.286924596753317</v>
      </c>
      <c r="N987" s="383">
        <f t="shared" si="105"/>
        <v>-458.79243020855387</v>
      </c>
    </row>
    <row r="988" spans="2:14" x14ac:dyDescent="0.2">
      <c r="B988" s="382">
        <v>13</v>
      </c>
      <c r="C988" s="382">
        <v>2894</v>
      </c>
      <c r="D988" s="379" t="s">
        <v>1557</v>
      </c>
      <c r="E988" s="380">
        <v>128</v>
      </c>
      <c r="F988" s="380">
        <v>369</v>
      </c>
      <c r="G988" s="380">
        <v>433</v>
      </c>
      <c r="H988" s="137">
        <f t="shared" si="106"/>
        <v>1.5203252032520325</v>
      </c>
      <c r="I988" s="381">
        <f t="shared" si="107"/>
        <v>0.29561200923787528</v>
      </c>
      <c r="J988" s="137">
        <f t="shared" si="108"/>
        <v>-0.10147492811640148</v>
      </c>
      <c r="K988" s="137">
        <f t="shared" si="109"/>
        <v>-0.14815643780498103</v>
      </c>
      <c r="L988" s="137">
        <f t="shared" si="110"/>
        <v>-0.1056175260022897</v>
      </c>
      <c r="M988" s="137">
        <f t="shared" si="111"/>
        <v>-0.35524889192367221</v>
      </c>
      <c r="N988" s="383">
        <f t="shared" si="105"/>
        <v>-153.82277020295007</v>
      </c>
    </row>
    <row r="989" spans="2:14" x14ac:dyDescent="0.2">
      <c r="B989" s="382">
        <v>13</v>
      </c>
      <c r="C989" s="382">
        <v>2895</v>
      </c>
      <c r="D989" s="379" t="s">
        <v>1558</v>
      </c>
      <c r="E989" s="380">
        <v>359</v>
      </c>
      <c r="F989" s="380">
        <v>826</v>
      </c>
      <c r="G989" s="380">
        <v>1108</v>
      </c>
      <c r="H989" s="137">
        <f t="shared" si="106"/>
        <v>1.7760290556900726</v>
      </c>
      <c r="I989" s="381">
        <f t="shared" si="107"/>
        <v>0.3240072202166065</v>
      </c>
      <c r="J989" s="137">
        <f t="shared" si="108"/>
        <v>-8.3319142554694886E-2</v>
      </c>
      <c r="K989" s="137">
        <f t="shared" si="109"/>
        <v>-0.14154630235575649</v>
      </c>
      <c r="L989" s="137">
        <f t="shared" si="110"/>
        <v>-8.1802451861616651E-2</v>
      </c>
      <c r="M989" s="137">
        <f t="shared" si="111"/>
        <v>-0.30666789677206802</v>
      </c>
      <c r="N989" s="383">
        <f t="shared" si="105"/>
        <v>-339.78802962345134</v>
      </c>
    </row>
    <row r="990" spans="2:14" x14ac:dyDescent="0.2">
      <c r="B990" s="382">
        <v>14</v>
      </c>
      <c r="C990" s="382">
        <v>2901</v>
      </c>
      <c r="D990" s="379" t="s">
        <v>1559</v>
      </c>
      <c r="E990" s="380">
        <v>225</v>
      </c>
      <c r="F990" s="380">
        <v>717</v>
      </c>
      <c r="G990" s="380">
        <v>1018</v>
      </c>
      <c r="H990" s="137">
        <f t="shared" si="106"/>
        <v>1.7336122733612274</v>
      </c>
      <c r="I990" s="381">
        <f t="shared" si="107"/>
        <v>0.22102161100196463</v>
      </c>
      <c r="J990" s="137">
        <f t="shared" si="108"/>
        <v>-8.5739913962922423E-2</v>
      </c>
      <c r="K990" s="137">
        <f t="shared" si="109"/>
        <v>-0.14264280783989611</v>
      </c>
      <c r="L990" s="137">
        <f t="shared" si="110"/>
        <v>-0.16817652109132411</v>
      </c>
      <c r="M990" s="137">
        <f t="shared" si="111"/>
        <v>-0.39655924289414268</v>
      </c>
      <c r="N990" s="383">
        <f t="shared" si="105"/>
        <v>-403.69730926623726</v>
      </c>
    </row>
    <row r="991" spans="2:14" x14ac:dyDescent="0.2">
      <c r="B991" s="382">
        <v>14</v>
      </c>
      <c r="C991" s="382">
        <v>2903</v>
      </c>
      <c r="D991" s="379" t="s">
        <v>1560</v>
      </c>
      <c r="E991" s="380">
        <v>315</v>
      </c>
      <c r="F991" s="380">
        <v>685</v>
      </c>
      <c r="G991" s="380">
        <v>1624</v>
      </c>
      <c r="H991" s="137">
        <f t="shared" si="106"/>
        <v>2.8306569343065693</v>
      </c>
      <c r="I991" s="381">
        <f t="shared" si="107"/>
        <v>0.19396551724137931</v>
      </c>
      <c r="J991" s="137">
        <f t="shared" si="108"/>
        <v>-6.944005314752362E-2</v>
      </c>
      <c r="K991" s="137">
        <f t="shared" si="109"/>
        <v>-0.11428338449309894</v>
      </c>
      <c r="L991" s="137">
        <f t="shared" si="110"/>
        <v>-0.19086847711686558</v>
      </c>
      <c r="M991" s="137">
        <f t="shared" si="111"/>
        <v>-0.3745919147574881</v>
      </c>
      <c r="N991" s="383">
        <f t="shared" si="105"/>
        <v>-608.33726956616067</v>
      </c>
    </row>
    <row r="992" spans="2:14" x14ac:dyDescent="0.2">
      <c r="B992" s="382">
        <v>14</v>
      </c>
      <c r="C992" s="382">
        <v>2904</v>
      </c>
      <c r="D992" s="379" t="s">
        <v>1561</v>
      </c>
      <c r="E992" s="380">
        <v>931</v>
      </c>
      <c r="F992" s="380">
        <v>1776</v>
      </c>
      <c r="G992" s="380">
        <v>2591</v>
      </c>
      <c r="H992" s="137">
        <f t="shared" si="106"/>
        <v>1.9831081081081081</v>
      </c>
      <c r="I992" s="381">
        <f t="shared" si="107"/>
        <v>0.35932072558857586</v>
      </c>
      <c r="J992" s="137">
        <f t="shared" si="108"/>
        <v>-4.3430209239123212E-2</v>
      </c>
      <c r="K992" s="137">
        <f t="shared" si="109"/>
        <v>-0.13619315428180651</v>
      </c>
      <c r="L992" s="137">
        <f t="shared" si="110"/>
        <v>-5.2185001608106137E-2</v>
      </c>
      <c r="M992" s="137">
        <f t="shared" si="111"/>
        <v>-0.23180836512903585</v>
      </c>
      <c r="N992" s="383">
        <f t="shared" si="105"/>
        <v>-600.61547404933185</v>
      </c>
    </row>
    <row r="993" spans="2:14" x14ac:dyDescent="0.2">
      <c r="B993" s="382">
        <v>14</v>
      </c>
      <c r="C993" s="382">
        <v>2914</v>
      </c>
      <c r="D993" s="379" t="s">
        <v>1562</v>
      </c>
      <c r="E993" s="380">
        <v>83</v>
      </c>
      <c r="F993" s="380">
        <v>400</v>
      </c>
      <c r="G993" s="380">
        <v>419</v>
      </c>
      <c r="H993" s="137">
        <f t="shared" si="106"/>
        <v>1.2549999999999999</v>
      </c>
      <c r="I993" s="381">
        <f t="shared" si="107"/>
        <v>0.19809069212410502</v>
      </c>
      <c r="J993" s="137">
        <f t="shared" si="108"/>
        <v>-0.10185149255768132</v>
      </c>
      <c r="K993" s="137">
        <f t="shared" si="109"/>
        <v>-0.15501529235436232</v>
      </c>
      <c r="L993" s="137">
        <f t="shared" si="110"/>
        <v>-0.18740869138930255</v>
      </c>
      <c r="M993" s="137">
        <f t="shared" si="111"/>
        <v>-0.44427547630134617</v>
      </c>
      <c r="N993" s="383">
        <f t="shared" si="105"/>
        <v>-186.15142457026406</v>
      </c>
    </row>
    <row r="994" spans="2:14" x14ac:dyDescent="0.2">
      <c r="B994" s="382">
        <v>14</v>
      </c>
      <c r="C994" s="382">
        <v>2915</v>
      </c>
      <c r="D994" s="379" t="s">
        <v>1563</v>
      </c>
      <c r="E994" s="380">
        <v>230</v>
      </c>
      <c r="F994" s="380">
        <v>571</v>
      </c>
      <c r="G994" s="380">
        <v>1059</v>
      </c>
      <c r="H994" s="137">
        <f t="shared" si="106"/>
        <v>2.2574430823117337</v>
      </c>
      <c r="I994" s="381">
        <f t="shared" si="107"/>
        <v>0.21718602455146366</v>
      </c>
      <c r="J994" s="137">
        <f t="shared" si="108"/>
        <v>-8.4637118099174319E-2</v>
      </c>
      <c r="K994" s="137">
        <f t="shared" si="109"/>
        <v>-0.12910139042820992</v>
      </c>
      <c r="L994" s="137">
        <f t="shared" si="110"/>
        <v>-0.17139342889172965</v>
      </c>
      <c r="M994" s="137">
        <f t="shared" si="111"/>
        <v>-0.38513193741911389</v>
      </c>
      <c r="N994" s="383">
        <f t="shared" si="105"/>
        <v>-407.8547217268416</v>
      </c>
    </row>
    <row r="995" spans="2:14" x14ac:dyDescent="0.2">
      <c r="B995" s="382">
        <v>14</v>
      </c>
      <c r="C995" s="382">
        <v>2917</v>
      </c>
      <c r="D995" s="379" t="s">
        <v>1564</v>
      </c>
      <c r="E995" s="380">
        <v>169</v>
      </c>
      <c r="F995" s="380">
        <v>487</v>
      </c>
      <c r="G995" s="380">
        <v>768</v>
      </c>
      <c r="H995" s="137">
        <f t="shared" si="106"/>
        <v>1.9240246406570842</v>
      </c>
      <c r="I995" s="381">
        <f t="shared" si="107"/>
        <v>0.22005208333333334</v>
      </c>
      <c r="J995" s="137">
        <f t="shared" si="108"/>
        <v>-9.2464278985776721E-2</v>
      </c>
      <c r="K995" s="137">
        <f t="shared" si="109"/>
        <v>-0.13772050601678185</v>
      </c>
      <c r="L995" s="137">
        <f t="shared" si="110"/>
        <v>-0.16898966431210111</v>
      </c>
      <c r="M995" s="137">
        <f t="shared" si="111"/>
        <v>-0.39917444931465967</v>
      </c>
      <c r="N995" s="383">
        <f t="shared" si="105"/>
        <v>-306.56597707365864</v>
      </c>
    </row>
    <row r="996" spans="2:14" x14ac:dyDescent="0.2">
      <c r="B996" s="382">
        <v>14</v>
      </c>
      <c r="C996" s="382">
        <v>2919</v>
      </c>
      <c r="D996" s="379" t="s">
        <v>1565</v>
      </c>
      <c r="E996" s="380">
        <v>191</v>
      </c>
      <c r="F996" s="380">
        <v>468</v>
      </c>
      <c r="G996" s="380">
        <v>1487</v>
      </c>
      <c r="H996" s="137">
        <f t="shared" si="106"/>
        <v>3.5854700854700856</v>
      </c>
      <c r="I996" s="381">
        <f t="shared" si="107"/>
        <v>0.12844653665097511</v>
      </c>
      <c r="J996" s="137">
        <f t="shared" si="108"/>
        <v>-7.3125005180047775E-2</v>
      </c>
      <c r="K996" s="137">
        <f t="shared" si="109"/>
        <v>-9.4770901124253959E-2</v>
      </c>
      <c r="L996" s="137">
        <f t="shared" si="110"/>
        <v>-0.24581927081058147</v>
      </c>
      <c r="M996" s="137">
        <f t="shared" si="111"/>
        <v>-0.4137151771148832</v>
      </c>
      <c r="N996" s="383">
        <f t="shared" si="105"/>
        <v>-615.19446836983127</v>
      </c>
    </row>
    <row r="997" spans="2:14" x14ac:dyDescent="0.2">
      <c r="B997" s="382">
        <v>14</v>
      </c>
      <c r="C997" s="382">
        <v>2920</v>
      </c>
      <c r="D997" s="379" t="s">
        <v>1566</v>
      </c>
      <c r="E997" s="380">
        <v>2507</v>
      </c>
      <c r="F997" s="380">
        <v>1967</v>
      </c>
      <c r="G997" s="380">
        <v>5770</v>
      </c>
      <c r="H997" s="137">
        <f t="shared" si="106"/>
        <v>4.2079308591764111</v>
      </c>
      <c r="I997" s="381">
        <f t="shared" si="107"/>
        <v>0.43448873483535527</v>
      </c>
      <c r="J997" s="137">
        <f t="shared" si="108"/>
        <v>4.2076816391491974E-2</v>
      </c>
      <c r="K997" s="137">
        <f t="shared" si="109"/>
        <v>-7.867982550377646E-2</v>
      </c>
      <c r="L997" s="137">
        <f t="shared" si="110"/>
        <v>1.0858436053255399E-2</v>
      </c>
      <c r="M997" s="137">
        <f t="shared" si="111"/>
        <v>-2.5744573059029087E-2</v>
      </c>
      <c r="N997" s="383">
        <f t="shared" si="105"/>
        <v>-148.54618655059784</v>
      </c>
    </row>
    <row r="998" spans="2:14" x14ac:dyDescent="0.2">
      <c r="B998" s="382">
        <v>14</v>
      </c>
      <c r="C998" s="382">
        <v>2931</v>
      </c>
      <c r="D998" s="379" t="s">
        <v>1567</v>
      </c>
      <c r="E998" s="380">
        <v>95</v>
      </c>
      <c r="F998" s="380">
        <v>824</v>
      </c>
      <c r="G998" s="380">
        <v>331</v>
      </c>
      <c r="H998" s="137">
        <f t="shared" si="106"/>
        <v>0.51699029126213591</v>
      </c>
      <c r="I998" s="381">
        <f t="shared" si="107"/>
        <v>0.28700906344410876</v>
      </c>
      <c r="J998" s="137">
        <f t="shared" si="108"/>
        <v>-0.10421846904572601</v>
      </c>
      <c r="K998" s="137">
        <f t="shared" si="109"/>
        <v>-0.17409339419399775</v>
      </c>
      <c r="L998" s="137">
        <f t="shared" si="110"/>
        <v>-0.11283281987914105</v>
      </c>
      <c r="M998" s="137">
        <f t="shared" si="111"/>
        <v>-0.39114468311886486</v>
      </c>
      <c r="N998" s="383">
        <f t="shared" si="105"/>
        <v>-129.46889011234427</v>
      </c>
    </row>
    <row r="999" spans="2:14" x14ac:dyDescent="0.2">
      <c r="B999" s="382">
        <v>14</v>
      </c>
      <c r="C999" s="382">
        <v>2932</v>
      </c>
      <c r="D999" s="379" t="s">
        <v>1568</v>
      </c>
      <c r="E999" s="380">
        <v>2619</v>
      </c>
      <c r="F999" s="380">
        <v>1864</v>
      </c>
      <c r="G999" s="380">
        <v>5203</v>
      </c>
      <c r="H999" s="137">
        <f t="shared" si="106"/>
        <v>4.1963519313304722</v>
      </c>
      <c r="I999" s="381">
        <f t="shared" si="107"/>
        <v>0.50336344416682688</v>
      </c>
      <c r="J999" s="137">
        <f t="shared" si="108"/>
        <v>2.6825956519658436E-2</v>
      </c>
      <c r="K999" s="137">
        <f t="shared" si="109"/>
        <v>-7.8979149431393073E-2</v>
      </c>
      <c r="L999" s="137">
        <f t="shared" si="110"/>
        <v>6.8623680705774431E-2</v>
      </c>
      <c r="M999" s="137">
        <f t="shared" si="111"/>
        <v>1.6470487794039798E-2</v>
      </c>
      <c r="N999" s="383">
        <f t="shared" si="105"/>
        <v>85.695947992389065</v>
      </c>
    </row>
    <row r="1000" spans="2:14" x14ac:dyDescent="0.2">
      <c r="B1000" s="382">
        <v>14</v>
      </c>
      <c r="C1000" s="382">
        <v>2933</v>
      </c>
      <c r="D1000" s="379" t="s">
        <v>1569</v>
      </c>
      <c r="E1000" s="380">
        <v>249</v>
      </c>
      <c r="F1000" s="380">
        <v>555</v>
      </c>
      <c r="G1000" s="380">
        <v>890</v>
      </c>
      <c r="H1000" s="137">
        <f t="shared" si="106"/>
        <v>2.0522522522522522</v>
      </c>
      <c r="I1000" s="381">
        <f t="shared" si="107"/>
        <v>0.27977528089887638</v>
      </c>
      <c r="J1000" s="137">
        <f t="shared" si="108"/>
        <v>-8.9182788854623829E-2</v>
      </c>
      <c r="K1000" s="137">
        <f t="shared" si="109"/>
        <v>-0.13440572654477526</v>
      </c>
      <c r="L1000" s="137">
        <f t="shared" si="110"/>
        <v>-0.11889979602385971</v>
      </c>
      <c r="M1000" s="137">
        <f t="shared" si="111"/>
        <v>-0.34248831142325881</v>
      </c>
      <c r="N1000" s="383">
        <f t="shared" si="105"/>
        <v>-304.81459716670031</v>
      </c>
    </row>
    <row r="1001" spans="2:14" x14ac:dyDescent="0.2">
      <c r="B1001" s="382">
        <v>14</v>
      </c>
      <c r="C1001" s="382">
        <v>2936</v>
      </c>
      <c r="D1001" s="379" t="s">
        <v>1570</v>
      </c>
      <c r="E1001" s="380">
        <v>176</v>
      </c>
      <c r="F1001" s="380">
        <v>1752</v>
      </c>
      <c r="G1001" s="380">
        <v>899</v>
      </c>
      <c r="H1001" s="137">
        <f t="shared" si="106"/>
        <v>0.61358447488584478</v>
      </c>
      <c r="I1001" s="381">
        <f t="shared" si="107"/>
        <v>0.19577308120133483</v>
      </c>
      <c r="J1001" s="137">
        <f t="shared" si="108"/>
        <v>-8.8940711713801079E-2</v>
      </c>
      <c r="K1001" s="137">
        <f t="shared" si="109"/>
        <v>-0.17159636244702905</v>
      </c>
      <c r="L1001" s="137">
        <f t="shared" si="110"/>
        <v>-0.18935247254297483</v>
      </c>
      <c r="M1001" s="137">
        <f t="shared" si="111"/>
        <v>-0.44988954670380499</v>
      </c>
      <c r="N1001" s="383">
        <f t="shared" si="105"/>
        <v>-404.45070248672067</v>
      </c>
    </row>
    <row r="1002" spans="2:14" x14ac:dyDescent="0.2">
      <c r="B1002" s="382">
        <v>14</v>
      </c>
      <c r="C1002" s="382">
        <v>2937</v>
      </c>
      <c r="D1002" s="379" t="s">
        <v>1571</v>
      </c>
      <c r="E1002" s="380">
        <v>5609</v>
      </c>
      <c r="F1002" s="380">
        <v>772</v>
      </c>
      <c r="G1002" s="380">
        <v>11213</v>
      </c>
      <c r="H1002" s="137">
        <f t="shared" si="106"/>
        <v>21.790155440414509</v>
      </c>
      <c r="I1002" s="381">
        <f t="shared" si="107"/>
        <v>0.5002229554980826</v>
      </c>
      <c r="J1002" s="137">
        <f t="shared" si="108"/>
        <v>0.18847969166907563</v>
      </c>
      <c r="K1002" s="137">
        <f t="shared" si="109"/>
        <v>0.37583380372999059</v>
      </c>
      <c r="L1002" s="137">
        <f t="shared" si="110"/>
        <v>6.5989751676681863E-2</v>
      </c>
      <c r="M1002" s="137">
        <f t="shared" si="111"/>
        <v>0.63030324707574814</v>
      </c>
      <c r="N1002" s="383">
        <f t="shared" si="105"/>
        <v>7067.5903094603636</v>
      </c>
    </row>
    <row r="1003" spans="2:14" x14ac:dyDescent="0.2">
      <c r="B1003" s="382">
        <v>14</v>
      </c>
      <c r="C1003" s="382">
        <v>2938</v>
      </c>
      <c r="D1003" s="379" t="s">
        <v>1572</v>
      </c>
      <c r="E1003" s="380">
        <v>229</v>
      </c>
      <c r="F1003" s="380">
        <v>491</v>
      </c>
      <c r="G1003" s="380">
        <v>799</v>
      </c>
      <c r="H1003" s="137">
        <f t="shared" si="106"/>
        <v>2.0936863543788187</v>
      </c>
      <c r="I1003" s="381">
        <f t="shared" si="107"/>
        <v>0.28660826032540676</v>
      </c>
      <c r="J1003" s="137">
        <f t="shared" si="108"/>
        <v>-9.1630457722942801E-2</v>
      </c>
      <c r="K1003" s="137">
        <f t="shared" si="109"/>
        <v>-0.13333462407736141</v>
      </c>
      <c r="L1003" s="137">
        <f t="shared" si="110"/>
        <v>-0.11316897360572721</v>
      </c>
      <c r="M1003" s="137">
        <f t="shared" si="111"/>
        <v>-0.33813405540603142</v>
      </c>
      <c r="N1003" s="383">
        <f t="shared" si="105"/>
        <v>-270.16911026941909</v>
      </c>
    </row>
    <row r="1004" spans="2:14" x14ac:dyDescent="0.2">
      <c r="B1004" s="382">
        <v>14</v>
      </c>
      <c r="C1004" s="382">
        <v>2939</v>
      </c>
      <c r="D1004" s="379" t="s">
        <v>1573</v>
      </c>
      <c r="E1004" s="380">
        <v>28577</v>
      </c>
      <c r="F1004" s="380">
        <v>4124</v>
      </c>
      <c r="G1004" s="380">
        <v>38666</v>
      </c>
      <c r="H1004" s="137">
        <f t="shared" si="106"/>
        <v>16.305286129970902</v>
      </c>
      <c r="I1004" s="381">
        <f t="shared" si="107"/>
        <v>0.73907308746702527</v>
      </c>
      <c r="J1004" s="137">
        <f t="shared" si="108"/>
        <v>0.9268956635587513</v>
      </c>
      <c r="K1004" s="137">
        <f t="shared" si="109"/>
        <v>0.2340458380124531</v>
      </c>
      <c r="L1004" s="137">
        <f t="shared" si="110"/>
        <v>0.26631344730305195</v>
      </c>
      <c r="M1004" s="137">
        <f t="shared" si="111"/>
        <v>1.4272549488742563</v>
      </c>
      <c r="N1004" s="383">
        <f t="shared" si="105"/>
        <v>55186.239853171995</v>
      </c>
    </row>
    <row r="1005" spans="2:14" x14ac:dyDescent="0.2">
      <c r="B1005" s="382">
        <v>14</v>
      </c>
      <c r="C1005" s="382">
        <v>2951</v>
      </c>
      <c r="D1005" s="379" t="s">
        <v>1574</v>
      </c>
      <c r="E1005" s="380">
        <v>132</v>
      </c>
      <c r="F1005" s="380">
        <v>1260</v>
      </c>
      <c r="G1005" s="380">
        <v>486</v>
      </c>
      <c r="H1005" s="137">
        <f t="shared" si="106"/>
        <v>0.49047619047619045</v>
      </c>
      <c r="I1005" s="381">
        <f t="shared" si="107"/>
        <v>0.27160493827160492</v>
      </c>
      <c r="J1005" s="137">
        <f t="shared" si="108"/>
        <v>-0.10004936273155636</v>
      </c>
      <c r="K1005" s="137">
        <f t="shared" si="109"/>
        <v>-0.17477880349009728</v>
      </c>
      <c r="L1005" s="137">
        <f t="shared" si="110"/>
        <v>-0.12575226546206586</v>
      </c>
      <c r="M1005" s="137">
        <f t="shared" si="111"/>
        <v>-0.40058043168371948</v>
      </c>
      <c r="N1005" s="383">
        <f t="shared" si="105"/>
        <v>-194.68208979828768</v>
      </c>
    </row>
    <row r="1006" spans="2:14" x14ac:dyDescent="0.2">
      <c r="B1006" s="382">
        <v>14</v>
      </c>
      <c r="C1006" s="382">
        <v>2952</v>
      </c>
      <c r="D1006" s="379" t="s">
        <v>1575</v>
      </c>
      <c r="E1006" s="380">
        <v>671</v>
      </c>
      <c r="F1006" s="380">
        <v>2143</v>
      </c>
      <c r="G1006" s="380">
        <v>1807</v>
      </c>
      <c r="H1006" s="137">
        <f t="shared" si="106"/>
        <v>1.1563229118058795</v>
      </c>
      <c r="I1006" s="381">
        <f t="shared" si="107"/>
        <v>0.37133370226895407</v>
      </c>
      <c r="J1006" s="137">
        <f t="shared" si="108"/>
        <v>-6.4517817950794282E-2</v>
      </c>
      <c r="K1006" s="137">
        <f t="shared" si="109"/>
        <v>-0.15756616873920781</v>
      </c>
      <c r="L1006" s="137">
        <f t="shared" si="110"/>
        <v>-4.2109713542535065E-2</v>
      </c>
      <c r="M1006" s="137">
        <f t="shared" si="111"/>
        <v>-0.26419370023253719</v>
      </c>
      <c r="N1006" s="383">
        <f t="shared" si="105"/>
        <v>-477.3980163201947</v>
      </c>
    </row>
    <row r="1007" spans="2:14" x14ac:dyDescent="0.2">
      <c r="B1007" s="382">
        <v>14</v>
      </c>
      <c r="C1007" s="382">
        <v>2953</v>
      </c>
      <c r="D1007" s="379" t="s">
        <v>1576</v>
      </c>
      <c r="E1007" s="380">
        <v>190</v>
      </c>
      <c r="F1007" s="380">
        <v>933</v>
      </c>
      <c r="G1007" s="380">
        <v>895</v>
      </c>
      <c r="H1007" s="137">
        <f t="shared" si="106"/>
        <v>1.1629153269024652</v>
      </c>
      <c r="I1007" s="381">
        <f t="shared" si="107"/>
        <v>0.21229050279329609</v>
      </c>
      <c r="J1007" s="137">
        <f t="shared" si="108"/>
        <v>-8.9048301554166737E-2</v>
      </c>
      <c r="K1007" s="137">
        <f t="shared" si="109"/>
        <v>-0.15739574988821883</v>
      </c>
      <c r="L1007" s="137">
        <f t="shared" si="110"/>
        <v>-0.17549930483381601</v>
      </c>
      <c r="M1007" s="137">
        <f t="shared" si="111"/>
        <v>-0.42194335627620161</v>
      </c>
      <c r="N1007" s="383">
        <f t="shared" si="105"/>
        <v>-377.63930386720045</v>
      </c>
    </row>
    <row r="1008" spans="2:14" x14ac:dyDescent="0.2">
      <c r="B1008" s="382">
        <v>14</v>
      </c>
      <c r="C1008" s="382">
        <v>2961</v>
      </c>
      <c r="D1008" s="379" t="s">
        <v>1577</v>
      </c>
      <c r="E1008" s="380">
        <v>79</v>
      </c>
      <c r="F1008" s="380">
        <v>380</v>
      </c>
      <c r="G1008" s="380">
        <v>323</v>
      </c>
      <c r="H1008" s="137">
        <f t="shared" si="106"/>
        <v>1.0578947368421052</v>
      </c>
      <c r="I1008" s="381">
        <f t="shared" si="107"/>
        <v>0.24458204334365324</v>
      </c>
      <c r="J1008" s="137">
        <f t="shared" si="108"/>
        <v>-0.10443364872645736</v>
      </c>
      <c r="K1008" s="137">
        <f t="shared" si="109"/>
        <v>-0.16011061053125386</v>
      </c>
      <c r="L1008" s="137">
        <f t="shared" si="110"/>
        <v>-0.14841637761417581</v>
      </c>
      <c r="M1008" s="137">
        <f t="shared" si="111"/>
        <v>-0.412960636871887</v>
      </c>
      <c r="N1008" s="383">
        <f t="shared" si="105"/>
        <v>-133.3862857096195</v>
      </c>
    </row>
    <row r="1009" spans="2:14" x14ac:dyDescent="0.2">
      <c r="B1009" s="382">
        <v>14</v>
      </c>
      <c r="C1009" s="382">
        <v>2962</v>
      </c>
      <c r="D1009" s="379" t="s">
        <v>1578</v>
      </c>
      <c r="E1009" s="380">
        <v>110</v>
      </c>
      <c r="F1009" s="380">
        <v>761</v>
      </c>
      <c r="G1009" s="380">
        <v>502</v>
      </c>
      <c r="H1009" s="137">
        <f t="shared" si="106"/>
        <v>0.80420499342969776</v>
      </c>
      <c r="I1009" s="381">
        <f t="shared" si="107"/>
        <v>0.21912350597609562</v>
      </c>
      <c r="J1009" s="137">
        <f t="shared" si="108"/>
        <v>-9.9619003370093689E-2</v>
      </c>
      <c r="K1009" s="137">
        <f t="shared" si="109"/>
        <v>-0.16666867975878483</v>
      </c>
      <c r="L1009" s="137">
        <f t="shared" si="110"/>
        <v>-0.16976846249129163</v>
      </c>
      <c r="M1009" s="137">
        <f t="shared" si="111"/>
        <v>-0.43605614562017014</v>
      </c>
      <c r="N1009" s="383">
        <f t="shared" si="105"/>
        <v>-218.90018510132541</v>
      </c>
    </row>
    <row r="1010" spans="2:14" x14ac:dyDescent="0.2">
      <c r="B1010" s="382">
        <v>14</v>
      </c>
      <c r="C1010" s="382">
        <v>2963</v>
      </c>
      <c r="D1010" s="379" t="s">
        <v>1579</v>
      </c>
      <c r="E1010" s="380">
        <v>793</v>
      </c>
      <c r="F1010" s="380">
        <v>1321</v>
      </c>
      <c r="G1010" s="380">
        <v>1617</v>
      </c>
      <c r="H1010" s="137">
        <f t="shared" si="106"/>
        <v>1.8243754731264195</v>
      </c>
      <c r="I1010" s="381">
        <f t="shared" si="107"/>
        <v>0.4904143475572047</v>
      </c>
      <c r="J1010" s="137">
        <f t="shared" si="108"/>
        <v>-6.9628335368163541E-2</v>
      </c>
      <c r="K1010" s="137">
        <f t="shared" si="109"/>
        <v>-0.14029651137806112</v>
      </c>
      <c r="L1010" s="137">
        <f t="shared" si="110"/>
        <v>5.776326850303088E-2</v>
      </c>
      <c r="M1010" s="137">
        <f t="shared" si="111"/>
        <v>-0.15216157824319379</v>
      </c>
      <c r="N1010" s="383">
        <f t="shared" si="105"/>
        <v>-246.04527201924435</v>
      </c>
    </row>
    <row r="1011" spans="2:14" x14ac:dyDescent="0.2">
      <c r="B1011" s="382">
        <v>14</v>
      </c>
      <c r="C1011" s="382">
        <v>2964</v>
      </c>
      <c r="D1011" s="379" t="s">
        <v>1580</v>
      </c>
      <c r="E1011" s="380">
        <v>1854</v>
      </c>
      <c r="F1011" s="380">
        <v>547</v>
      </c>
      <c r="G1011" s="380">
        <v>3548</v>
      </c>
      <c r="H1011" s="137">
        <f t="shared" si="106"/>
        <v>9.8756855575868379</v>
      </c>
      <c r="I1011" s="381">
        <f t="shared" si="107"/>
        <v>0.52254791431792558</v>
      </c>
      <c r="J1011" s="137">
        <f t="shared" si="108"/>
        <v>-1.7689339931636985E-2</v>
      </c>
      <c r="K1011" s="137">
        <f t="shared" si="109"/>
        <v>6.7835864002895582E-2</v>
      </c>
      <c r="L1011" s="137">
        <f t="shared" si="110"/>
        <v>8.4713703045814812E-2</v>
      </c>
      <c r="M1011" s="137">
        <f t="shared" si="111"/>
        <v>0.13486022711707341</v>
      </c>
      <c r="N1011" s="383">
        <f t="shared" si="105"/>
        <v>478.48408581137642</v>
      </c>
    </row>
    <row r="1012" spans="2:14" x14ac:dyDescent="0.2">
      <c r="B1012" s="382">
        <v>14</v>
      </c>
      <c r="C1012" s="382">
        <v>2971</v>
      </c>
      <c r="D1012" s="379" t="s">
        <v>1581</v>
      </c>
      <c r="E1012" s="380">
        <v>1137</v>
      </c>
      <c r="F1012" s="380">
        <v>1522</v>
      </c>
      <c r="G1012" s="380">
        <v>2389</v>
      </c>
      <c r="H1012" s="137">
        <f t="shared" si="106"/>
        <v>2.3166885676741131</v>
      </c>
      <c r="I1012" s="381">
        <f t="shared" si="107"/>
        <v>0.47593135203013814</v>
      </c>
      <c r="J1012" s="137">
        <f t="shared" si="108"/>
        <v>-4.8863496177589484E-2</v>
      </c>
      <c r="K1012" s="137">
        <f t="shared" si="109"/>
        <v>-0.12756985040929184</v>
      </c>
      <c r="L1012" s="137">
        <f t="shared" si="110"/>
        <v>4.5616374700604971E-2</v>
      </c>
      <c r="M1012" s="137">
        <f t="shared" si="111"/>
        <v>-0.13081697188627633</v>
      </c>
      <c r="N1012" s="383">
        <f t="shared" si="105"/>
        <v>-312.52174583631415</v>
      </c>
    </row>
    <row r="1013" spans="2:14" x14ac:dyDescent="0.2">
      <c r="B1013" s="382">
        <v>14</v>
      </c>
      <c r="C1013" s="382">
        <v>2972</v>
      </c>
      <c r="D1013" s="379" t="s">
        <v>1582</v>
      </c>
      <c r="E1013" s="380">
        <v>141</v>
      </c>
      <c r="F1013" s="380">
        <v>602</v>
      </c>
      <c r="G1013" s="380">
        <v>438</v>
      </c>
      <c r="H1013" s="137">
        <f t="shared" si="106"/>
        <v>0.96179401993355484</v>
      </c>
      <c r="I1013" s="381">
        <f t="shared" si="107"/>
        <v>0.32191780821917809</v>
      </c>
      <c r="J1013" s="137">
        <f t="shared" si="108"/>
        <v>-0.10134044081594439</v>
      </c>
      <c r="K1013" s="137">
        <f t="shared" si="109"/>
        <v>-0.1625948857952999</v>
      </c>
      <c r="L1013" s="137">
        <f t="shared" si="110"/>
        <v>-8.3554842490671688E-2</v>
      </c>
      <c r="M1013" s="137">
        <f t="shared" si="111"/>
        <v>-0.34749016910191599</v>
      </c>
      <c r="N1013" s="383">
        <f t="shared" si="105"/>
        <v>-152.20069406663922</v>
      </c>
    </row>
    <row r="1014" spans="2:14" x14ac:dyDescent="0.2">
      <c r="B1014" s="382">
        <v>14</v>
      </c>
      <c r="C1014" s="382">
        <v>2973</v>
      </c>
      <c r="D1014" s="379" t="s">
        <v>1583</v>
      </c>
      <c r="E1014" s="380">
        <v>257</v>
      </c>
      <c r="F1014" s="380">
        <v>409</v>
      </c>
      <c r="G1014" s="380">
        <v>626</v>
      </c>
      <c r="H1014" s="137">
        <f t="shared" si="106"/>
        <v>2.1589242053789732</v>
      </c>
      <c r="I1014" s="381">
        <f t="shared" si="107"/>
        <v>0.41054313099041534</v>
      </c>
      <c r="J1014" s="137">
        <f t="shared" si="108"/>
        <v>-9.6283718318757969E-2</v>
      </c>
      <c r="K1014" s="137">
        <f t="shared" si="109"/>
        <v>-0.13164817693385644</v>
      </c>
      <c r="L1014" s="137">
        <f t="shared" si="110"/>
        <v>-9.2247509087141927E-3</v>
      </c>
      <c r="M1014" s="137">
        <f t="shared" si="111"/>
        <v>-0.23715664616132862</v>
      </c>
      <c r="N1014" s="383">
        <f t="shared" si="105"/>
        <v>-148.4600604969917</v>
      </c>
    </row>
    <row r="1015" spans="2:14" x14ac:dyDescent="0.2">
      <c r="B1015" s="382">
        <v>14</v>
      </c>
      <c r="C1015" s="382">
        <v>2974</v>
      </c>
      <c r="D1015" s="379" t="s">
        <v>1584</v>
      </c>
      <c r="E1015" s="380">
        <v>898</v>
      </c>
      <c r="F1015" s="380">
        <v>2101</v>
      </c>
      <c r="G1015" s="380">
        <v>1743</v>
      </c>
      <c r="H1015" s="137">
        <f t="shared" si="106"/>
        <v>1.2570204664445501</v>
      </c>
      <c r="I1015" s="381">
        <f t="shared" si="107"/>
        <v>0.5152036718301779</v>
      </c>
      <c r="J1015" s="137">
        <f t="shared" si="108"/>
        <v>-6.6239255396644978E-2</v>
      </c>
      <c r="K1015" s="137">
        <f t="shared" si="109"/>
        <v>-0.15496306178864439</v>
      </c>
      <c r="L1015" s="137">
        <f t="shared" si="110"/>
        <v>7.855408410571256E-2</v>
      </c>
      <c r="M1015" s="137">
        <f t="shared" si="111"/>
        <v>-0.1426482330795768</v>
      </c>
      <c r="N1015" s="383">
        <f t="shared" si="105"/>
        <v>-248.63587025770238</v>
      </c>
    </row>
    <row r="1016" spans="2:14" x14ac:dyDescent="0.2">
      <c r="B1016" s="382">
        <v>15</v>
      </c>
      <c r="C1016" s="382">
        <v>3001</v>
      </c>
      <c r="D1016" s="379" t="s">
        <v>1585</v>
      </c>
      <c r="E1016" s="380">
        <v>10121</v>
      </c>
      <c r="F1016" s="380">
        <v>2499</v>
      </c>
      <c r="G1016" s="380">
        <v>15893</v>
      </c>
      <c r="H1016" s="137">
        <f t="shared" si="106"/>
        <v>10.409763905562224</v>
      </c>
      <c r="I1016" s="381">
        <f t="shared" si="107"/>
        <v>0.63682124205625112</v>
      </c>
      <c r="J1016" s="137">
        <f t="shared" si="108"/>
        <v>0.31435980489690796</v>
      </c>
      <c r="K1016" s="137">
        <f t="shared" si="109"/>
        <v>8.1642187947392378E-2</v>
      </c>
      <c r="L1016" s="137">
        <f t="shared" si="110"/>
        <v>0.18055478605196251</v>
      </c>
      <c r="M1016" s="137">
        <f t="shared" si="111"/>
        <v>0.57655677889626289</v>
      </c>
      <c r="N1016" s="383">
        <f t="shared" si="105"/>
        <v>9163.2168869983052</v>
      </c>
    </row>
    <row r="1017" spans="2:14" x14ac:dyDescent="0.2">
      <c r="B1017" s="382">
        <v>15</v>
      </c>
      <c r="C1017" s="382">
        <v>3002</v>
      </c>
      <c r="D1017" s="379" t="s">
        <v>1586</v>
      </c>
      <c r="E1017" s="380">
        <v>559</v>
      </c>
      <c r="F1017" s="380">
        <v>2246</v>
      </c>
      <c r="G1017" s="380">
        <v>944</v>
      </c>
      <c r="H1017" s="137">
        <f t="shared" si="106"/>
        <v>0.66918967052537848</v>
      </c>
      <c r="I1017" s="381">
        <f t="shared" si="107"/>
        <v>0.59216101694915257</v>
      </c>
      <c r="J1017" s="137">
        <f t="shared" si="108"/>
        <v>-8.7730326009687304E-2</v>
      </c>
      <c r="K1017" s="137">
        <f t="shared" si="109"/>
        <v>-0.17015892663464915</v>
      </c>
      <c r="L1017" s="137">
        <f t="shared" si="110"/>
        <v>0.14309823843689617</v>
      </c>
      <c r="M1017" s="137">
        <f t="shared" si="111"/>
        <v>-0.11479101420744031</v>
      </c>
      <c r="N1017" s="383">
        <f t="shared" si="105"/>
        <v>-108.36271741182365</v>
      </c>
    </row>
    <row r="1018" spans="2:14" x14ac:dyDescent="0.2">
      <c r="B1018" s="382">
        <v>15</v>
      </c>
      <c r="C1018" s="382">
        <v>3003</v>
      </c>
      <c r="D1018" s="379" t="s">
        <v>1587</v>
      </c>
      <c r="E1018" s="380">
        <v>173</v>
      </c>
      <c r="F1018" s="380">
        <v>520</v>
      </c>
      <c r="G1018" s="380">
        <v>556</v>
      </c>
      <c r="H1018" s="137">
        <f t="shared" si="106"/>
        <v>1.4019230769230768</v>
      </c>
      <c r="I1018" s="381">
        <f t="shared" si="107"/>
        <v>0.31115107913669066</v>
      </c>
      <c r="J1018" s="137">
        <f t="shared" si="108"/>
        <v>-9.816654052515715E-2</v>
      </c>
      <c r="K1018" s="137">
        <f t="shared" si="109"/>
        <v>-0.15121722114886998</v>
      </c>
      <c r="L1018" s="137">
        <f t="shared" si="110"/>
        <v>-9.2584902226591145E-2</v>
      </c>
      <c r="M1018" s="137">
        <f t="shared" si="111"/>
        <v>-0.34196866390061831</v>
      </c>
      <c r="N1018" s="383">
        <f t="shared" si="105"/>
        <v>-190.13457712874379</v>
      </c>
    </row>
    <row r="1019" spans="2:14" x14ac:dyDescent="0.2">
      <c r="B1019" s="382">
        <v>15</v>
      </c>
      <c r="C1019" s="382">
        <v>3004</v>
      </c>
      <c r="D1019" s="379" t="s">
        <v>1588</v>
      </c>
      <c r="E1019" s="380">
        <v>622</v>
      </c>
      <c r="F1019" s="380">
        <v>1731</v>
      </c>
      <c r="G1019" s="380">
        <v>1557</v>
      </c>
      <c r="H1019" s="137">
        <f t="shared" si="106"/>
        <v>1.2588099364529175</v>
      </c>
      <c r="I1019" s="381">
        <f t="shared" si="107"/>
        <v>0.39948619139370584</v>
      </c>
      <c r="J1019" s="137">
        <f t="shared" si="108"/>
        <v>-7.1242182973648566E-2</v>
      </c>
      <c r="K1019" s="137">
        <f t="shared" si="109"/>
        <v>-0.15491680265322327</v>
      </c>
      <c r="L1019" s="137">
        <f t="shared" si="110"/>
        <v>-1.8498210312196554E-2</v>
      </c>
      <c r="M1019" s="137">
        <f t="shared" si="111"/>
        <v>-0.2446571959390684</v>
      </c>
      <c r="N1019" s="383">
        <f t="shared" si="105"/>
        <v>-380.93125407712949</v>
      </c>
    </row>
    <row r="1020" spans="2:14" x14ac:dyDescent="0.2">
      <c r="B1020" s="382">
        <v>15</v>
      </c>
      <c r="C1020" s="382">
        <v>3005</v>
      </c>
      <c r="D1020" s="379" t="s">
        <v>1589</v>
      </c>
      <c r="E1020" s="380">
        <v>531</v>
      </c>
      <c r="F1020" s="380">
        <v>916</v>
      </c>
      <c r="G1020" s="380">
        <v>1498</v>
      </c>
      <c r="H1020" s="137">
        <f t="shared" si="106"/>
        <v>2.215065502183406</v>
      </c>
      <c r="I1020" s="381">
        <f t="shared" si="107"/>
        <v>0.35447263017356473</v>
      </c>
      <c r="J1020" s="137">
        <f t="shared" si="108"/>
        <v>-7.2829133119042183E-2</v>
      </c>
      <c r="K1020" s="137">
        <f t="shared" si="109"/>
        <v>-0.13019688250620468</v>
      </c>
      <c r="L1020" s="137">
        <f t="shared" si="110"/>
        <v>-5.6251101058327813E-2</v>
      </c>
      <c r="M1020" s="137">
        <f t="shared" si="111"/>
        <v>-0.25927711668357467</v>
      </c>
      <c r="N1020" s="383">
        <f t="shared" si="105"/>
        <v>-388.39712079199484</v>
      </c>
    </row>
    <row r="1021" spans="2:14" x14ac:dyDescent="0.2">
      <c r="B1021" s="382">
        <v>15</v>
      </c>
      <c r="C1021" s="382">
        <v>3006</v>
      </c>
      <c r="D1021" s="379" t="s">
        <v>1590</v>
      </c>
      <c r="E1021" s="380">
        <v>1004</v>
      </c>
      <c r="F1021" s="380">
        <v>4742</v>
      </c>
      <c r="G1021" s="380">
        <v>2346</v>
      </c>
      <c r="H1021" s="137">
        <f t="shared" si="106"/>
        <v>0.70645297342893298</v>
      </c>
      <c r="I1021" s="381">
        <f t="shared" si="107"/>
        <v>0.42796248934356351</v>
      </c>
      <c r="J1021" s="137">
        <f t="shared" si="108"/>
        <v>-5.0020086961520424E-2</v>
      </c>
      <c r="K1021" s="137">
        <f t="shared" si="109"/>
        <v>-0.16919564244033822</v>
      </c>
      <c r="L1021" s="137">
        <f t="shared" si="110"/>
        <v>5.3848715016952724E-3</v>
      </c>
      <c r="M1021" s="137">
        <f t="shared" si="111"/>
        <v>-0.21383085790016335</v>
      </c>
      <c r="N1021" s="383">
        <f t="shared" si="105"/>
        <v>-501.64719263378322</v>
      </c>
    </row>
    <row r="1022" spans="2:14" x14ac:dyDescent="0.2">
      <c r="B1022" s="382">
        <v>15</v>
      </c>
      <c r="C1022" s="382">
        <v>3007</v>
      </c>
      <c r="D1022" s="379" t="s">
        <v>1591</v>
      </c>
      <c r="E1022" s="380">
        <v>994</v>
      </c>
      <c r="F1022" s="380">
        <v>662</v>
      </c>
      <c r="G1022" s="380">
        <v>1874</v>
      </c>
      <c r="H1022" s="137">
        <f t="shared" si="106"/>
        <v>4.3323262839879151</v>
      </c>
      <c r="I1022" s="381">
        <f t="shared" si="107"/>
        <v>0.53041622198505867</v>
      </c>
      <c r="J1022" s="137">
        <f t="shared" si="108"/>
        <v>-6.2715688124669322E-2</v>
      </c>
      <c r="K1022" s="137">
        <f t="shared" si="109"/>
        <v>-7.5464110920566901E-2</v>
      </c>
      <c r="L1022" s="137">
        <f t="shared" si="110"/>
        <v>9.1312855649215333E-2</v>
      </c>
      <c r="M1022" s="137">
        <f t="shared" si="111"/>
        <v>-4.6866943396020891E-2</v>
      </c>
      <c r="N1022" s="383">
        <f t="shared" si="105"/>
        <v>-87.828651924143145</v>
      </c>
    </row>
    <row r="1023" spans="2:14" x14ac:dyDescent="0.2">
      <c r="B1023" s="382">
        <v>15</v>
      </c>
      <c r="C1023" s="382">
        <v>3021</v>
      </c>
      <c r="D1023" s="379" t="s">
        <v>1592</v>
      </c>
      <c r="E1023" s="380">
        <v>769</v>
      </c>
      <c r="F1023" s="380">
        <v>553</v>
      </c>
      <c r="G1023" s="380">
        <v>1954</v>
      </c>
      <c r="H1023" s="137">
        <f t="shared" si="106"/>
        <v>4.924050632911392</v>
      </c>
      <c r="I1023" s="381">
        <f t="shared" si="107"/>
        <v>0.39355168884339814</v>
      </c>
      <c r="J1023" s="137">
        <f t="shared" si="108"/>
        <v>-6.0563891317355956E-2</v>
      </c>
      <c r="K1023" s="137">
        <f t="shared" si="109"/>
        <v>-6.0167594823156277E-2</v>
      </c>
      <c r="L1023" s="137">
        <f t="shared" si="110"/>
        <v>-2.34754798359008E-2</v>
      </c>
      <c r="M1023" s="137">
        <f t="shared" si="111"/>
        <v>-0.14420696597641303</v>
      </c>
      <c r="N1023" s="383">
        <f t="shared" si="105"/>
        <v>-281.78041151791103</v>
      </c>
    </row>
    <row r="1024" spans="2:14" x14ac:dyDescent="0.2">
      <c r="B1024" s="382">
        <v>15</v>
      </c>
      <c r="C1024" s="382">
        <v>3022</v>
      </c>
      <c r="D1024" s="379" t="s">
        <v>1593</v>
      </c>
      <c r="E1024" s="380">
        <v>1501</v>
      </c>
      <c r="F1024" s="380">
        <v>2086</v>
      </c>
      <c r="G1024" s="380">
        <v>3147</v>
      </c>
      <c r="H1024" s="137">
        <f t="shared" si="106"/>
        <v>2.2281879194630871</v>
      </c>
      <c r="I1024" s="381">
        <f t="shared" si="107"/>
        <v>0.47696218620908803</v>
      </c>
      <c r="J1024" s="137">
        <f t="shared" si="108"/>
        <v>-2.8475221428295269E-2</v>
      </c>
      <c r="K1024" s="137">
        <f t="shared" si="109"/>
        <v>-0.129857658224627</v>
      </c>
      <c r="L1024" s="137">
        <f t="shared" si="110"/>
        <v>4.6480935714672433E-2</v>
      </c>
      <c r="M1024" s="137">
        <f t="shared" si="111"/>
        <v>-0.11185194393824982</v>
      </c>
      <c r="N1024" s="383">
        <f t="shared" si="105"/>
        <v>-351.99806757367219</v>
      </c>
    </row>
    <row r="1025" spans="2:14" x14ac:dyDescent="0.2">
      <c r="B1025" s="382">
        <v>15</v>
      </c>
      <c r="C1025" s="382">
        <v>3023</v>
      </c>
      <c r="D1025" s="379" t="s">
        <v>1594</v>
      </c>
      <c r="E1025" s="380">
        <v>1412</v>
      </c>
      <c r="F1025" s="380">
        <v>814</v>
      </c>
      <c r="G1025" s="380">
        <v>4453</v>
      </c>
      <c r="H1025" s="137">
        <f t="shared" si="106"/>
        <v>7.2051597051597049</v>
      </c>
      <c r="I1025" s="381">
        <f t="shared" si="107"/>
        <v>0.31708960251515833</v>
      </c>
      <c r="J1025" s="137">
        <f t="shared" si="108"/>
        <v>6.6528614510955562E-3</v>
      </c>
      <c r="K1025" s="137">
        <f t="shared" si="109"/>
        <v>-1.1992226291159989E-3</v>
      </c>
      <c r="L1025" s="137">
        <f t="shared" si="110"/>
        <v>-8.7604260432794998E-2</v>
      </c>
      <c r="M1025" s="137">
        <f t="shared" si="111"/>
        <v>-8.2150621610815433E-2</v>
      </c>
      <c r="N1025" s="383">
        <f t="shared" si="105"/>
        <v>-365.81671803296115</v>
      </c>
    </row>
    <row r="1026" spans="2:14" x14ac:dyDescent="0.2">
      <c r="B1026" s="382">
        <v>15</v>
      </c>
      <c r="C1026" s="382">
        <v>3024</v>
      </c>
      <c r="D1026" s="379" t="s">
        <v>1595</v>
      </c>
      <c r="E1026" s="380">
        <v>2873</v>
      </c>
      <c r="F1026" s="380">
        <v>1519</v>
      </c>
      <c r="G1026" s="380">
        <v>6514</v>
      </c>
      <c r="H1026" s="137">
        <f t="shared" si="106"/>
        <v>6.1797235023041477</v>
      </c>
      <c r="I1026" s="381">
        <f t="shared" si="107"/>
        <v>0.44105004605465153</v>
      </c>
      <c r="J1026" s="137">
        <f t="shared" si="108"/>
        <v>6.208852669950634E-2</v>
      </c>
      <c r="K1026" s="137">
        <f t="shared" si="109"/>
        <v>-2.7707513883962025E-2</v>
      </c>
      <c r="L1026" s="137">
        <f t="shared" si="110"/>
        <v>1.6361410243678286E-2</v>
      </c>
      <c r="M1026" s="137">
        <f t="shared" si="111"/>
        <v>5.0742423059222601E-2</v>
      </c>
      <c r="N1026" s="383">
        <f t="shared" si="105"/>
        <v>330.536143807776</v>
      </c>
    </row>
    <row r="1027" spans="2:14" x14ac:dyDescent="0.2">
      <c r="B1027" s="382">
        <v>15</v>
      </c>
      <c r="C1027" s="382">
        <v>3025</v>
      </c>
      <c r="D1027" s="379" t="s">
        <v>1596</v>
      </c>
      <c r="E1027" s="380">
        <v>981</v>
      </c>
      <c r="F1027" s="380">
        <v>994</v>
      </c>
      <c r="G1027" s="380">
        <v>1862</v>
      </c>
      <c r="H1027" s="137">
        <f t="shared" si="106"/>
        <v>2.8601609657947686</v>
      </c>
      <c r="I1027" s="381">
        <f t="shared" si="107"/>
        <v>0.52685284640171859</v>
      </c>
      <c r="J1027" s="137">
        <f t="shared" si="108"/>
        <v>-6.3038457645766335E-2</v>
      </c>
      <c r="K1027" s="137">
        <f t="shared" si="109"/>
        <v>-0.11352068325658769</v>
      </c>
      <c r="L1027" s="137">
        <f t="shared" si="110"/>
        <v>8.8324251205604332E-2</v>
      </c>
      <c r="M1027" s="137">
        <f t="shared" si="111"/>
        <v>-8.8234889696749697E-2</v>
      </c>
      <c r="N1027" s="383">
        <f t="shared" si="105"/>
        <v>-164.29336461534794</v>
      </c>
    </row>
    <row r="1028" spans="2:14" x14ac:dyDescent="0.2">
      <c r="B1028" s="382">
        <v>15</v>
      </c>
      <c r="C1028" s="382">
        <v>3031</v>
      </c>
      <c r="D1028" s="379" t="s">
        <v>1597</v>
      </c>
      <c r="E1028" s="380">
        <v>286</v>
      </c>
      <c r="F1028" s="380">
        <v>420</v>
      </c>
      <c r="G1028" s="380">
        <v>971</v>
      </c>
      <c r="H1028" s="137">
        <f t="shared" si="106"/>
        <v>2.9928571428571429</v>
      </c>
      <c r="I1028" s="381">
        <f t="shared" si="107"/>
        <v>0.29454170957775488</v>
      </c>
      <c r="J1028" s="137">
        <f t="shared" si="108"/>
        <v>-8.7004094587219041E-2</v>
      </c>
      <c r="K1028" s="137">
        <f t="shared" si="109"/>
        <v>-0.11009038803180567</v>
      </c>
      <c r="L1028" s="137">
        <f t="shared" si="110"/>
        <v>-0.10651518673027643</v>
      </c>
      <c r="M1028" s="137">
        <f t="shared" si="111"/>
        <v>-0.30360966934930111</v>
      </c>
      <c r="N1028" s="383">
        <f t="shared" si="105"/>
        <v>-294.80498893817139</v>
      </c>
    </row>
    <row r="1029" spans="2:14" x14ac:dyDescent="0.2">
      <c r="B1029" s="382">
        <v>15</v>
      </c>
      <c r="C1029" s="382">
        <v>3032</v>
      </c>
      <c r="D1029" s="379" t="s">
        <v>1598</v>
      </c>
      <c r="E1029" s="380">
        <v>2556</v>
      </c>
      <c r="F1029" s="380">
        <v>748</v>
      </c>
      <c r="G1029" s="380">
        <v>4316</v>
      </c>
      <c r="H1029" s="137">
        <f t="shared" si="106"/>
        <v>9.1871657754010698</v>
      </c>
      <c r="I1029" s="381">
        <f t="shared" si="107"/>
        <v>0.5922150139017609</v>
      </c>
      <c r="J1029" s="137">
        <f t="shared" si="108"/>
        <v>2.9679094185714036E-3</v>
      </c>
      <c r="K1029" s="137">
        <f t="shared" si="109"/>
        <v>5.003711370514119E-2</v>
      </c>
      <c r="L1029" s="137">
        <f t="shared" si="110"/>
        <v>0.14314352570138245</v>
      </c>
      <c r="M1029" s="137">
        <f t="shared" si="111"/>
        <v>0.19614854882509503</v>
      </c>
      <c r="N1029" s="383">
        <f t="shared" si="105"/>
        <v>846.57713672911018</v>
      </c>
    </row>
    <row r="1030" spans="2:14" x14ac:dyDescent="0.2">
      <c r="B1030" s="382">
        <v>15</v>
      </c>
      <c r="C1030" s="382">
        <v>3033</v>
      </c>
      <c r="D1030" s="379" t="s">
        <v>1599</v>
      </c>
      <c r="E1030" s="380">
        <v>325</v>
      </c>
      <c r="F1030" s="380">
        <v>224</v>
      </c>
      <c r="G1030" s="380">
        <v>1332</v>
      </c>
      <c r="H1030" s="137">
        <f t="shared" si="106"/>
        <v>7.3973214285714288</v>
      </c>
      <c r="I1030" s="381">
        <f t="shared" si="107"/>
        <v>0.24399399399399399</v>
      </c>
      <c r="J1030" s="137">
        <f t="shared" si="108"/>
        <v>-7.729411149421743E-2</v>
      </c>
      <c r="K1030" s="137">
        <f t="shared" si="109"/>
        <v>3.76830135535626E-3</v>
      </c>
      <c r="L1030" s="137">
        <f t="shared" si="110"/>
        <v>-0.1489095748251773</v>
      </c>
      <c r="M1030" s="137">
        <f t="shared" si="111"/>
        <v>-0.22243538496403847</v>
      </c>
      <c r="N1030" s="383">
        <f t="shared" si="105"/>
        <v>-296.28393277209926</v>
      </c>
    </row>
    <row r="1031" spans="2:14" x14ac:dyDescent="0.2">
      <c r="B1031" s="382">
        <v>15</v>
      </c>
      <c r="C1031" s="382">
        <v>3034</v>
      </c>
      <c r="D1031" s="379" t="s">
        <v>1600</v>
      </c>
      <c r="E1031" s="380">
        <v>556</v>
      </c>
      <c r="F1031" s="380">
        <v>669</v>
      </c>
      <c r="G1031" s="380">
        <v>1773</v>
      </c>
      <c r="H1031" s="137">
        <f t="shared" si="106"/>
        <v>3.4813153961136023</v>
      </c>
      <c r="I1031" s="381">
        <f t="shared" si="107"/>
        <v>0.31359278059785672</v>
      </c>
      <c r="J1031" s="137">
        <f t="shared" si="108"/>
        <v>-6.5432331593902465E-2</v>
      </c>
      <c r="K1031" s="137">
        <f t="shared" si="109"/>
        <v>-9.746337758776398E-2</v>
      </c>
      <c r="L1031" s="137">
        <f t="shared" si="110"/>
        <v>-9.0537046291637363E-2</v>
      </c>
      <c r="M1031" s="137">
        <f t="shared" si="111"/>
        <v>-0.25343275547330379</v>
      </c>
      <c r="N1031" s="383">
        <f t="shared" si="105"/>
        <v>-449.33627545416761</v>
      </c>
    </row>
    <row r="1032" spans="2:14" x14ac:dyDescent="0.2">
      <c r="B1032" s="382">
        <v>15</v>
      </c>
      <c r="C1032" s="382">
        <v>3035</v>
      </c>
      <c r="D1032" s="379" t="s">
        <v>1601</v>
      </c>
      <c r="E1032" s="380">
        <v>201</v>
      </c>
      <c r="F1032" s="380">
        <v>494</v>
      </c>
      <c r="G1032" s="380">
        <v>700</v>
      </c>
      <c r="H1032" s="137">
        <f t="shared" si="106"/>
        <v>1.8238866396761133</v>
      </c>
      <c r="I1032" s="381">
        <f t="shared" si="107"/>
        <v>0.28714285714285714</v>
      </c>
      <c r="J1032" s="137">
        <f t="shared" si="108"/>
        <v>-9.4293306271993088E-2</v>
      </c>
      <c r="K1032" s="137">
        <f t="shared" si="109"/>
        <v>-0.14030914808762898</v>
      </c>
      <c r="L1032" s="137">
        <f t="shared" si="110"/>
        <v>-0.11272060705361796</v>
      </c>
      <c r="M1032" s="137">
        <f t="shared" si="111"/>
        <v>-0.34732306141324004</v>
      </c>
      <c r="N1032" s="383">
        <f t="shared" si="105"/>
        <v>-243.12614298926803</v>
      </c>
    </row>
    <row r="1033" spans="2:14" x14ac:dyDescent="0.2">
      <c r="B1033" s="382">
        <v>15</v>
      </c>
      <c r="C1033" s="382">
        <v>3036</v>
      </c>
      <c r="D1033" s="379" t="s">
        <v>1602</v>
      </c>
      <c r="E1033" s="380">
        <v>324</v>
      </c>
      <c r="F1033" s="380">
        <v>681</v>
      </c>
      <c r="G1033" s="380">
        <v>909</v>
      </c>
      <c r="H1033" s="137">
        <f t="shared" si="106"/>
        <v>1.8105726872246697</v>
      </c>
      <c r="I1033" s="381">
        <f t="shared" si="107"/>
        <v>0.35643564356435642</v>
      </c>
      <c r="J1033" s="137">
        <f t="shared" si="108"/>
        <v>-8.8671737112886895E-2</v>
      </c>
      <c r="K1033" s="137">
        <f t="shared" si="109"/>
        <v>-0.1406533236963633</v>
      </c>
      <c r="L1033" s="137">
        <f t="shared" si="110"/>
        <v>-5.4604720988257027E-2</v>
      </c>
      <c r="M1033" s="137">
        <f t="shared" si="111"/>
        <v>-0.28392978179750722</v>
      </c>
      <c r="N1033" s="383">
        <f t="shared" si="105"/>
        <v>-258.09217165393409</v>
      </c>
    </row>
    <row r="1034" spans="2:14" x14ac:dyDescent="0.2">
      <c r="B1034" s="382">
        <v>15</v>
      </c>
      <c r="C1034" s="382">
        <v>3037</v>
      </c>
      <c r="D1034" s="379" t="s">
        <v>1603</v>
      </c>
      <c r="E1034" s="380">
        <v>1219</v>
      </c>
      <c r="F1034" s="380">
        <v>703</v>
      </c>
      <c r="G1034" s="380">
        <v>2029</v>
      </c>
      <c r="H1034" s="137">
        <f t="shared" si="106"/>
        <v>4.6201991465149357</v>
      </c>
      <c r="I1034" s="381">
        <f t="shared" si="107"/>
        <v>0.60078856579595863</v>
      </c>
      <c r="J1034" s="137">
        <f t="shared" si="108"/>
        <v>-5.8546581810499668E-2</v>
      </c>
      <c r="K1034" s="137">
        <f t="shared" si="109"/>
        <v>-6.8022382548794738E-2</v>
      </c>
      <c r="L1034" s="137">
        <f t="shared" si="110"/>
        <v>0.15033416690359655</v>
      </c>
      <c r="M1034" s="137">
        <f t="shared" si="111"/>
        <v>2.3765202544302144E-2</v>
      </c>
      <c r="N1034" s="383">
        <f t="shared" si="105"/>
        <v>48.21959596238905</v>
      </c>
    </row>
    <row r="1035" spans="2:14" x14ac:dyDescent="0.2">
      <c r="B1035" s="382">
        <v>15</v>
      </c>
      <c r="C1035" s="382">
        <v>3038</v>
      </c>
      <c r="D1035" s="379" t="s">
        <v>1604</v>
      </c>
      <c r="E1035" s="380">
        <v>579</v>
      </c>
      <c r="F1035" s="380">
        <v>694</v>
      </c>
      <c r="G1035" s="380">
        <v>1867</v>
      </c>
      <c r="H1035" s="137">
        <f t="shared" si="106"/>
        <v>3.5244956772334293</v>
      </c>
      <c r="I1035" s="381">
        <f t="shared" si="107"/>
        <v>0.31012319228709156</v>
      </c>
      <c r="J1035" s="137">
        <f t="shared" si="108"/>
        <v>-6.2903970345309243E-2</v>
      </c>
      <c r="K1035" s="137">
        <f t="shared" si="109"/>
        <v>-9.6347135089983035E-2</v>
      </c>
      <c r="L1035" s="137">
        <f t="shared" si="110"/>
        <v>-9.3446991314422218E-2</v>
      </c>
      <c r="M1035" s="137">
        <f t="shared" si="111"/>
        <v>-0.2526980967497145</v>
      </c>
      <c r="N1035" s="383">
        <f t="shared" si="105"/>
        <v>-471.78734663171696</v>
      </c>
    </row>
    <row r="1036" spans="2:14" x14ac:dyDescent="0.2">
      <c r="B1036" s="382">
        <v>16</v>
      </c>
      <c r="C1036" s="382">
        <v>3101</v>
      </c>
      <c r="D1036" s="379" t="s">
        <v>1605</v>
      </c>
      <c r="E1036" s="380">
        <v>4877</v>
      </c>
      <c r="F1036" s="380">
        <v>1672</v>
      </c>
      <c r="G1036" s="380">
        <v>6009</v>
      </c>
      <c r="H1036" s="137">
        <f t="shared" si="106"/>
        <v>6.5107655502392348</v>
      </c>
      <c r="I1036" s="381">
        <f t="shared" si="107"/>
        <v>0.81161590946912965</v>
      </c>
      <c r="J1036" s="137">
        <f t="shared" si="108"/>
        <v>4.8505309353340673E-2</v>
      </c>
      <c r="K1036" s="137">
        <f t="shared" si="109"/>
        <v>-1.9149829846840036E-2</v>
      </c>
      <c r="L1036" s="137">
        <f t="shared" si="110"/>
        <v>0.32715513943373536</v>
      </c>
      <c r="M1036" s="137">
        <f t="shared" si="111"/>
        <v>0.356510618940236</v>
      </c>
      <c r="N1036" s="383">
        <f t="shared" si="105"/>
        <v>2142.2723092118781</v>
      </c>
    </row>
    <row r="1037" spans="2:14" x14ac:dyDescent="0.2">
      <c r="B1037" s="382">
        <v>16</v>
      </c>
      <c r="C1037" s="382">
        <v>3102</v>
      </c>
      <c r="D1037" s="379" t="s">
        <v>1606</v>
      </c>
      <c r="E1037" s="380">
        <v>747</v>
      </c>
      <c r="F1037" s="380">
        <v>2423</v>
      </c>
      <c r="G1037" s="380">
        <v>1464</v>
      </c>
      <c r="H1037" s="137">
        <f t="shared" si="106"/>
        <v>0.91250515889393313</v>
      </c>
      <c r="I1037" s="381">
        <f t="shared" si="107"/>
        <v>0.51024590163934425</v>
      </c>
      <c r="J1037" s="137">
        <f t="shared" si="108"/>
        <v>-7.3743646762150367E-2</v>
      </c>
      <c r="K1037" s="137">
        <f t="shared" si="109"/>
        <v>-0.16386903964360319</v>
      </c>
      <c r="L1037" s="137">
        <f t="shared" si="110"/>
        <v>7.4396000379708213E-2</v>
      </c>
      <c r="M1037" s="137">
        <f t="shared" si="111"/>
        <v>-0.16321668602604533</v>
      </c>
      <c r="N1037" s="383">
        <f t="shared" ref="N1037:N1100" si="112">M1037*G1037</f>
        <v>-238.94922834213037</v>
      </c>
    </row>
    <row r="1038" spans="2:14" x14ac:dyDescent="0.2">
      <c r="B1038" s="382">
        <v>16</v>
      </c>
      <c r="C1038" s="382">
        <v>3104</v>
      </c>
      <c r="D1038" s="379" t="s">
        <v>1607</v>
      </c>
      <c r="E1038" s="380">
        <v>468</v>
      </c>
      <c r="F1038" s="380">
        <v>1767</v>
      </c>
      <c r="G1038" s="380">
        <v>1121</v>
      </c>
      <c r="H1038" s="137">
        <f t="shared" ref="H1038:H1101" si="113">(G1038+E1038)/F1038</f>
        <v>0.89926428975664974</v>
      </c>
      <c r="I1038" s="381">
        <f t="shared" ref="I1038:I1101" si="114">E1038/G1038</f>
        <v>0.4174843889384478</v>
      </c>
      <c r="J1038" s="137">
        <f t="shared" ref="J1038:J1101" si="115">$J$6*(G1038-G$10)/G$11</f>
        <v>-8.2969475573506465E-2</v>
      </c>
      <c r="K1038" s="137">
        <f t="shared" ref="K1038:K1101" si="116">$K$6*(H1038-H$10)/H$11</f>
        <v>-0.16421132599411528</v>
      </c>
      <c r="L1038" s="137">
        <f t="shared" ref="L1038:L1101" si="117">$L$6*(I1038-I$10)/I$11</f>
        <v>-3.4031152538233568E-3</v>
      </c>
      <c r="M1038" s="137">
        <f t="shared" ref="M1038:M1101" si="118">SUM(J1038:L1038)</f>
        <v>-0.2505839168214451</v>
      </c>
      <c r="N1038" s="383">
        <f t="shared" si="112"/>
        <v>-280.90457075683997</v>
      </c>
    </row>
    <row r="1039" spans="2:14" x14ac:dyDescent="0.2">
      <c r="B1039" s="382">
        <v>16</v>
      </c>
      <c r="C1039" s="382">
        <v>3111</v>
      </c>
      <c r="D1039" s="379" t="s">
        <v>1608</v>
      </c>
      <c r="E1039" s="380">
        <v>751</v>
      </c>
      <c r="F1039" s="380">
        <v>1456</v>
      </c>
      <c r="G1039" s="380">
        <v>1931</v>
      </c>
      <c r="H1039" s="137">
        <f t="shared" si="113"/>
        <v>1.8420329670329669</v>
      </c>
      <c r="I1039" s="381">
        <f t="shared" si="114"/>
        <v>0.38891765924391508</v>
      </c>
      <c r="J1039" s="137">
        <f t="shared" si="115"/>
        <v>-6.1182532899458547E-2</v>
      </c>
      <c r="K1039" s="137">
        <f t="shared" si="116"/>
        <v>-0.13984005198058524</v>
      </c>
      <c r="L1039" s="137">
        <f t="shared" si="117"/>
        <v>-2.7362042206028111E-2</v>
      </c>
      <c r="M1039" s="137">
        <f t="shared" si="118"/>
        <v>-0.22838462708607191</v>
      </c>
      <c r="N1039" s="383">
        <f t="shared" si="112"/>
        <v>-441.01071490320487</v>
      </c>
    </row>
    <row r="1040" spans="2:14" x14ac:dyDescent="0.2">
      <c r="B1040" s="382">
        <v>16</v>
      </c>
      <c r="C1040" s="382">
        <v>3112</v>
      </c>
      <c r="D1040" s="379" t="s">
        <v>1609</v>
      </c>
      <c r="E1040" s="380">
        <v>2634</v>
      </c>
      <c r="F1040" s="380">
        <v>8281</v>
      </c>
      <c r="G1040" s="380">
        <v>6060</v>
      </c>
      <c r="H1040" s="137">
        <f t="shared" si="113"/>
        <v>1.0498732037193577</v>
      </c>
      <c r="I1040" s="381">
        <f t="shared" si="114"/>
        <v>0.43465346534653465</v>
      </c>
      <c r="J1040" s="137">
        <f t="shared" si="115"/>
        <v>4.9877079818002948E-2</v>
      </c>
      <c r="K1040" s="137">
        <f t="shared" si="116"/>
        <v>-0.16031797314994825</v>
      </c>
      <c r="L1040" s="137">
        <f t="shared" si="117"/>
        <v>1.0996595595014267E-2</v>
      </c>
      <c r="M1040" s="137">
        <f t="shared" si="118"/>
        <v>-9.9444297736931031E-2</v>
      </c>
      <c r="N1040" s="383">
        <f t="shared" si="112"/>
        <v>-602.63244428580208</v>
      </c>
    </row>
    <row r="1041" spans="2:14" x14ac:dyDescent="0.2">
      <c r="B1041" s="382">
        <v>17</v>
      </c>
      <c r="C1041" s="382">
        <v>3201</v>
      </c>
      <c r="D1041" s="379" t="s">
        <v>1610</v>
      </c>
      <c r="E1041" s="380">
        <v>399</v>
      </c>
      <c r="F1041" s="380">
        <v>898</v>
      </c>
      <c r="G1041" s="380">
        <v>1431</v>
      </c>
      <c r="H1041" s="137">
        <f t="shared" si="113"/>
        <v>2.0378619153674835</v>
      </c>
      <c r="I1041" s="381">
        <f t="shared" si="114"/>
        <v>0.27882599580712786</v>
      </c>
      <c r="J1041" s="137">
        <f t="shared" si="115"/>
        <v>-7.4631262945167129E-2</v>
      </c>
      <c r="K1041" s="137">
        <f t="shared" si="116"/>
        <v>-0.13477772749455108</v>
      </c>
      <c r="L1041" s="137">
        <f t="shared" si="117"/>
        <v>-0.11969596178778238</v>
      </c>
      <c r="M1041" s="137">
        <f t="shared" si="118"/>
        <v>-0.32910495222750058</v>
      </c>
      <c r="N1041" s="383">
        <f t="shared" si="112"/>
        <v>-470.94918663755334</v>
      </c>
    </row>
    <row r="1042" spans="2:14" x14ac:dyDescent="0.2">
      <c r="B1042" s="382">
        <v>17</v>
      </c>
      <c r="C1042" s="382">
        <v>3202</v>
      </c>
      <c r="D1042" s="379" t="s">
        <v>1611</v>
      </c>
      <c r="E1042" s="380">
        <v>458</v>
      </c>
      <c r="F1042" s="380">
        <v>1027</v>
      </c>
      <c r="G1042" s="380">
        <v>1257</v>
      </c>
      <c r="H1042" s="137">
        <f t="shared" si="113"/>
        <v>1.6699123661148978</v>
      </c>
      <c r="I1042" s="381">
        <f t="shared" si="114"/>
        <v>0.3643595863166269</v>
      </c>
      <c r="J1042" s="137">
        <f t="shared" si="115"/>
        <v>-7.9311421001073718E-2</v>
      </c>
      <c r="K1042" s="137">
        <f t="shared" si="116"/>
        <v>-0.14428949798940532</v>
      </c>
      <c r="L1042" s="137">
        <f t="shared" si="117"/>
        <v>-4.795890721800123E-2</v>
      </c>
      <c r="M1042" s="137">
        <f t="shared" si="118"/>
        <v>-0.27155982620848029</v>
      </c>
      <c r="N1042" s="383">
        <f t="shared" si="112"/>
        <v>-341.35070154405975</v>
      </c>
    </row>
    <row r="1043" spans="2:14" x14ac:dyDescent="0.2">
      <c r="B1043" s="382">
        <v>17</v>
      </c>
      <c r="C1043" s="382">
        <v>3203</v>
      </c>
      <c r="D1043" s="379" t="s">
        <v>1612</v>
      </c>
      <c r="E1043" s="380">
        <v>87695</v>
      </c>
      <c r="F1043" s="380">
        <v>3855</v>
      </c>
      <c r="G1043" s="380">
        <v>78213</v>
      </c>
      <c r="H1043" s="137">
        <f t="shared" si="113"/>
        <v>43.037094682230872</v>
      </c>
      <c r="I1043" s="381">
        <f t="shared" si="114"/>
        <v>1.121233043100252</v>
      </c>
      <c r="J1043" s="137">
        <f t="shared" si="115"/>
        <v>1.990609517794026</v>
      </c>
      <c r="K1043" s="137">
        <f t="shared" si="116"/>
        <v>0.92508304237367489</v>
      </c>
      <c r="L1043" s="137">
        <f t="shared" si="117"/>
        <v>0.5868311460029717</v>
      </c>
      <c r="M1043" s="137">
        <f t="shared" si="118"/>
        <v>3.5025237061706722</v>
      </c>
      <c r="N1043" s="383">
        <f t="shared" si="112"/>
        <v>273942.8866307268</v>
      </c>
    </row>
    <row r="1044" spans="2:14" x14ac:dyDescent="0.2">
      <c r="B1044" s="382">
        <v>17</v>
      </c>
      <c r="C1044" s="382">
        <v>3204</v>
      </c>
      <c r="D1044" s="379" t="s">
        <v>1613</v>
      </c>
      <c r="E1044" s="380">
        <v>3441</v>
      </c>
      <c r="F1044" s="380">
        <v>1204</v>
      </c>
      <c r="G1044" s="380">
        <v>10026</v>
      </c>
      <c r="H1044" s="137">
        <f t="shared" si="113"/>
        <v>11.185215946843854</v>
      </c>
      <c r="I1044" s="381">
        <f t="shared" si="114"/>
        <v>0.34320766008378217</v>
      </c>
      <c r="J1044" s="137">
        <f t="shared" si="115"/>
        <v>0.15655240654056343</v>
      </c>
      <c r="K1044" s="137">
        <f t="shared" si="116"/>
        <v>0.10168820203117036</v>
      </c>
      <c r="L1044" s="137">
        <f t="shared" si="117"/>
        <v>-6.5699035714688783E-2</v>
      </c>
      <c r="M1044" s="137">
        <f t="shared" si="118"/>
        <v>0.19254157285704504</v>
      </c>
      <c r="N1044" s="383">
        <f t="shared" si="112"/>
        <v>1930.4218094647335</v>
      </c>
    </row>
    <row r="1045" spans="2:14" x14ac:dyDescent="0.2">
      <c r="B1045" s="382">
        <v>17</v>
      </c>
      <c r="C1045" s="382">
        <v>3211</v>
      </c>
      <c r="D1045" s="379" t="s">
        <v>1614</v>
      </c>
      <c r="E1045" s="380">
        <v>165</v>
      </c>
      <c r="F1045" s="380">
        <v>373</v>
      </c>
      <c r="G1045" s="380">
        <v>1012</v>
      </c>
      <c r="H1045" s="137">
        <f t="shared" si="113"/>
        <v>3.1554959785522789</v>
      </c>
      <c r="I1045" s="381">
        <f t="shared" si="114"/>
        <v>0.16304347826086957</v>
      </c>
      <c r="J1045" s="137">
        <f t="shared" si="115"/>
        <v>-8.5901298723470937E-2</v>
      </c>
      <c r="K1045" s="137">
        <f t="shared" si="116"/>
        <v>-0.10588605273142325</v>
      </c>
      <c r="L1045" s="137">
        <f t="shared" si="117"/>
        <v>-0.21680280285416026</v>
      </c>
      <c r="M1045" s="137">
        <f t="shared" si="118"/>
        <v>-0.40859015430905443</v>
      </c>
      <c r="N1045" s="383">
        <f t="shared" si="112"/>
        <v>-413.4932361607631</v>
      </c>
    </row>
    <row r="1046" spans="2:14" x14ac:dyDescent="0.2">
      <c r="B1046" s="382">
        <v>17</v>
      </c>
      <c r="C1046" s="382">
        <v>3212</v>
      </c>
      <c r="D1046" s="379" t="s">
        <v>1615</v>
      </c>
      <c r="E1046" s="380">
        <v>444</v>
      </c>
      <c r="F1046" s="380">
        <v>885</v>
      </c>
      <c r="G1046" s="380">
        <v>2475</v>
      </c>
      <c r="H1046" s="137">
        <f t="shared" si="113"/>
        <v>3.2983050847457629</v>
      </c>
      <c r="I1046" s="381">
        <f t="shared" si="114"/>
        <v>0.17939393939393938</v>
      </c>
      <c r="J1046" s="137">
        <f t="shared" si="115"/>
        <v>-4.6550314609727604E-2</v>
      </c>
      <c r="K1046" s="137">
        <f t="shared" si="116"/>
        <v>-0.10219433074006076</v>
      </c>
      <c r="L1046" s="137">
        <f t="shared" si="117"/>
        <v>-0.20308966494474617</v>
      </c>
      <c r="M1046" s="137">
        <f t="shared" si="118"/>
        <v>-0.35183431029453455</v>
      </c>
      <c r="N1046" s="383">
        <f t="shared" si="112"/>
        <v>-870.78991797897299</v>
      </c>
    </row>
    <row r="1047" spans="2:14" x14ac:dyDescent="0.2">
      <c r="B1047" s="382">
        <v>17</v>
      </c>
      <c r="C1047" s="382">
        <v>3213</v>
      </c>
      <c r="D1047" s="379" t="s">
        <v>1616</v>
      </c>
      <c r="E1047" s="380">
        <v>4530</v>
      </c>
      <c r="F1047" s="380">
        <v>468</v>
      </c>
      <c r="G1047" s="380">
        <v>9709</v>
      </c>
      <c r="H1047" s="137">
        <f t="shared" si="113"/>
        <v>30.425213675213676</v>
      </c>
      <c r="I1047" s="381">
        <f t="shared" si="114"/>
        <v>0.4665774024101349</v>
      </c>
      <c r="J1047" s="137">
        <f t="shared" si="115"/>
        <v>0.14802591169158419</v>
      </c>
      <c r="K1047" s="137">
        <f t="shared" si="116"/>
        <v>0.59905650452131021</v>
      </c>
      <c r="L1047" s="137">
        <f t="shared" si="117"/>
        <v>3.7771213631882683E-2</v>
      </c>
      <c r="M1047" s="137">
        <f t="shared" si="118"/>
        <v>0.78485362984477702</v>
      </c>
      <c r="N1047" s="383">
        <f t="shared" si="112"/>
        <v>7620.1438921629397</v>
      </c>
    </row>
    <row r="1048" spans="2:14" x14ac:dyDescent="0.2">
      <c r="B1048" s="382">
        <v>17</v>
      </c>
      <c r="C1048" s="382">
        <v>3214</v>
      </c>
      <c r="D1048" s="379" t="s">
        <v>1617</v>
      </c>
      <c r="E1048" s="380">
        <v>1197</v>
      </c>
      <c r="F1048" s="380">
        <v>976</v>
      </c>
      <c r="G1048" s="380">
        <v>3662</v>
      </c>
      <c r="H1048" s="137">
        <f t="shared" si="113"/>
        <v>4.9784836065573774</v>
      </c>
      <c r="I1048" s="381">
        <f t="shared" si="114"/>
        <v>0.32687056253413438</v>
      </c>
      <c r="J1048" s="137">
        <f t="shared" si="115"/>
        <v>-1.4623029481215426E-2</v>
      </c>
      <c r="K1048" s="137">
        <f t="shared" si="116"/>
        <v>-5.8760461824285168E-2</v>
      </c>
      <c r="L1048" s="137">
        <f t="shared" si="117"/>
        <v>-7.9400965581654506E-2</v>
      </c>
      <c r="M1048" s="137">
        <f t="shared" si="118"/>
        <v>-0.15278445688715508</v>
      </c>
      <c r="N1048" s="383">
        <f t="shared" si="112"/>
        <v>-559.49668112076188</v>
      </c>
    </row>
    <row r="1049" spans="2:14" x14ac:dyDescent="0.2">
      <c r="B1049" s="382">
        <v>17</v>
      </c>
      <c r="C1049" s="382">
        <v>3215</v>
      </c>
      <c r="D1049" s="379" t="s">
        <v>1618</v>
      </c>
      <c r="E1049" s="380">
        <v>5247</v>
      </c>
      <c r="F1049" s="380">
        <v>177</v>
      </c>
      <c r="G1049" s="380">
        <v>9955</v>
      </c>
      <c r="H1049" s="137">
        <f t="shared" si="113"/>
        <v>85.887005649717509</v>
      </c>
      <c r="I1049" s="381">
        <f t="shared" si="114"/>
        <v>0.52707182320441992</v>
      </c>
      <c r="J1049" s="137">
        <f t="shared" si="115"/>
        <v>0.15464268687407282</v>
      </c>
      <c r="K1049" s="137">
        <f t="shared" si="116"/>
        <v>2.0327852251201493</v>
      </c>
      <c r="L1049" s="137">
        <f t="shared" si="117"/>
        <v>8.8507907132490238E-2</v>
      </c>
      <c r="M1049" s="137">
        <f t="shared" si="118"/>
        <v>2.2759358191267123</v>
      </c>
      <c r="N1049" s="383">
        <f t="shared" si="112"/>
        <v>22656.941079406421</v>
      </c>
    </row>
    <row r="1050" spans="2:14" x14ac:dyDescent="0.2">
      <c r="B1050" s="382">
        <v>17</v>
      </c>
      <c r="C1050" s="382">
        <v>3216</v>
      </c>
      <c r="D1050" s="379" t="s">
        <v>1619</v>
      </c>
      <c r="E1050" s="380">
        <v>2011</v>
      </c>
      <c r="F1050" s="380">
        <v>711</v>
      </c>
      <c r="G1050" s="380">
        <v>7685</v>
      </c>
      <c r="H1050" s="137">
        <f t="shared" si="113"/>
        <v>13.637130801687764</v>
      </c>
      <c r="I1050" s="381">
        <f t="shared" si="114"/>
        <v>0.26167859466493171</v>
      </c>
      <c r="J1050" s="137">
        <f t="shared" si="115"/>
        <v>9.3585452466555849E-2</v>
      </c>
      <c r="K1050" s="137">
        <f t="shared" si="116"/>
        <v>0.16507203119898181</v>
      </c>
      <c r="L1050" s="137">
        <f t="shared" si="117"/>
        <v>-0.1340774935829552</v>
      </c>
      <c r="M1050" s="137">
        <f t="shared" si="118"/>
        <v>0.12457999008258244</v>
      </c>
      <c r="N1050" s="383">
        <f t="shared" si="112"/>
        <v>957.39722378464603</v>
      </c>
    </row>
    <row r="1051" spans="2:14" x14ac:dyDescent="0.2">
      <c r="B1051" s="382">
        <v>17</v>
      </c>
      <c r="C1051" s="382">
        <v>3217</v>
      </c>
      <c r="D1051" s="379" t="s">
        <v>1620</v>
      </c>
      <c r="E1051" s="380">
        <v>1953</v>
      </c>
      <c r="F1051" s="380">
        <v>443</v>
      </c>
      <c r="G1051" s="380">
        <v>3580</v>
      </c>
      <c r="H1051" s="137">
        <f t="shared" si="113"/>
        <v>12.489841986455982</v>
      </c>
      <c r="I1051" s="381">
        <f t="shared" si="114"/>
        <v>0.54553072625698329</v>
      </c>
      <c r="J1051" s="137">
        <f t="shared" si="115"/>
        <v>-1.6828621208711637E-2</v>
      </c>
      <c r="K1051" s="137">
        <f t="shared" si="116"/>
        <v>0.13541375896039651</v>
      </c>
      <c r="L1051" s="137">
        <f t="shared" si="117"/>
        <v>0.10398939607376152</v>
      </c>
      <c r="M1051" s="137">
        <f t="shared" si="118"/>
        <v>0.2225745338254464</v>
      </c>
      <c r="N1051" s="383">
        <f t="shared" si="112"/>
        <v>796.81683109509811</v>
      </c>
    </row>
    <row r="1052" spans="2:14" x14ac:dyDescent="0.2">
      <c r="B1052" s="382">
        <v>17</v>
      </c>
      <c r="C1052" s="382">
        <v>3218</v>
      </c>
      <c r="D1052" s="379" t="s">
        <v>1621</v>
      </c>
      <c r="E1052" s="380">
        <v>792</v>
      </c>
      <c r="F1052" s="380">
        <v>198</v>
      </c>
      <c r="G1052" s="380">
        <v>1594</v>
      </c>
      <c r="H1052" s="137">
        <f t="shared" si="113"/>
        <v>12.05050505050505</v>
      </c>
      <c r="I1052" s="381">
        <f t="shared" si="114"/>
        <v>0.49686323713927227</v>
      </c>
      <c r="J1052" s="137">
        <f t="shared" si="115"/>
        <v>-7.0246976950266146E-2</v>
      </c>
      <c r="K1052" s="137">
        <f t="shared" si="116"/>
        <v>0.12405657123407299</v>
      </c>
      <c r="L1052" s="137">
        <f t="shared" si="117"/>
        <v>6.3171954623975346E-2</v>
      </c>
      <c r="M1052" s="137">
        <f t="shared" si="118"/>
        <v>0.11698154890778219</v>
      </c>
      <c r="N1052" s="383">
        <f t="shared" si="112"/>
        <v>186.46858895900482</v>
      </c>
    </row>
    <row r="1053" spans="2:14" x14ac:dyDescent="0.2">
      <c r="B1053" s="382">
        <v>17</v>
      </c>
      <c r="C1053" s="382">
        <v>3219</v>
      </c>
      <c r="D1053" s="379" t="s">
        <v>1622</v>
      </c>
      <c r="E1053" s="380">
        <v>279</v>
      </c>
      <c r="F1053" s="380">
        <v>693</v>
      </c>
      <c r="G1053" s="380">
        <v>1027</v>
      </c>
      <c r="H1053" s="137">
        <f t="shared" si="113"/>
        <v>1.8845598845598845</v>
      </c>
      <c r="I1053" s="381">
        <f t="shared" si="114"/>
        <v>0.27166504381694256</v>
      </c>
      <c r="J1053" s="137">
        <f t="shared" si="115"/>
        <v>-8.5497836822099674E-2</v>
      </c>
      <c r="K1053" s="137">
        <f t="shared" si="116"/>
        <v>-0.13874069941936781</v>
      </c>
      <c r="L1053" s="137">
        <f t="shared" si="117"/>
        <v>-0.12570185491855718</v>
      </c>
      <c r="M1053" s="137">
        <f t="shared" si="118"/>
        <v>-0.34994039116002468</v>
      </c>
      <c r="N1053" s="383">
        <f t="shared" si="112"/>
        <v>-359.38878172134537</v>
      </c>
    </row>
    <row r="1054" spans="2:14" x14ac:dyDescent="0.2">
      <c r="B1054" s="382">
        <v>17</v>
      </c>
      <c r="C1054" s="382">
        <v>3231</v>
      </c>
      <c r="D1054" s="379" t="s">
        <v>1623</v>
      </c>
      <c r="E1054" s="380">
        <v>4767</v>
      </c>
      <c r="F1054" s="380">
        <v>435</v>
      </c>
      <c r="G1054" s="380">
        <v>8481</v>
      </c>
      <c r="H1054" s="137">
        <f t="shared" si="113"/>
        <v>30.455172413793104</v>
      </c>
      <c r="I1054" s="381">
        <f t="shared" si="114"/>
        <v>0.56207994340290057</v>
      </c>
      <c r="J1054" s="137">
        <f t="shared" si="115"/>
        <v>0.11499583069932393</v>
      </c>
      <c r="K1054" s="137">
        <f t="shared" si="116"/>
        <v>0.59983096027553429</v>
      </c>
      <c r="L1054" s="137">
        <f t="shared" si="117"/>
        <v>0.11786923072599657</v>
      </c>
      <c r="M1054" s="137">
        <f t="shared" si="118"/>
        <v>0.83269602170085477</v>
      </c>
      <c r="N1054" s="383">
        <f t="shared" si="112"/>
        <v>7062.0949600449494</v>
      </c>
    </row>
    <row r="1055" spans="2:14" x14ac:dyDescent="0.2">
      <c r="B1055" s="382">
        <v>17</v>
      </c>
      <c r="C1055" s="382">
        <v>3232</v>
      </c>
      <c r="D1055" s="379" t="s">
        <v>1624</v>
      </c>
      <c r="E1055" s="380">
        <v>4631</v>
      </c>
      <c r="F1055" s="380">
        <v>652</v>
      </c>
      <c r="G1055" s="380">
        <v>5139</v>
      </c>
      <c r="H1055" s="137">
        <f t="shared" si="113"/>
        <v>14.984662576687116</v>
      </c>
      <c r="I1055" s="381">
        <f t="shared" si="114"/>
        <v>0.90114808328468576</v>
      </c>
      <c r="J1055" s="137">
        <f t="shared" si="115"/>
        <v>2.5104519073807736E-2</v>
      </c>
      <c r="K1055" s="137">
        <f t="shared" si="116"/>
        <v>0.19990673341387336</v>
      </c>
      <c r="L1055" s="137">
        <f t="shared" si="117"/>
        <v>0.40224580732805681</v>
      </c>
      <c r="M1055" s="137">
        <f t="shared" si="118"/>
        <v>0.62725705981573787</v>
      </c>
      <c r="N1055" s="383">
        <f t="shared" si="112"/>
        <v>3223.4740303930771</v>
      </c>
    </row>
    <row r="1056" spans="2:14" x14ac:dyDescent="0.2">
      <c r="B1056" s="382">
        <v>17</v>
      </c>
      <c r="C1056" s="382">
        <v>3233</v>
      </c>
      <c r="D1056" s="379" t="s">
        <v>1625</v>
      </c>
      <c r="E1056" s="380">
        <v>2384</v>
      </c>
      <c r="F1056" s="380">
        <v>552</v>
      </c>
      <c r="G1056" s="380">
        <v>3989</v>
      </c>
      <c r="H1056" s="137">
        <f t="shared" si="113"/>
        <v>11.545289855072463</v>
      </c>
      <c r="I1056" s="381">
        <f t="shared" si="114"/>
        <v>0.59764351967911755</v>
      </c>
      <c r="J1056" s="137">
        <f t="shared" si="115"/>
        <v>-5.8275600313220108E-3</v>
      </c>
      <c r="K1056" s="137">
        <f t="shared" si="116"/>
        <v>0.11099638132698089</v>
      </c>
      <c r="L1056" s="137">
        <f t="shared" si="117"/>
        <v>0.14769641554106899</v>
      </c>
      <c r="M1056" s="137">
        <f t="shared" si="118"/>
        <v>0.2528652368367279</v>
      </c>
      <c r="N1056" s="383">
        <f t="shared" si="112"/>
        <v>1008.6794297417076</v>
      </c>
    </row>
    <row r="1057" spans="2:14" x14ac:dyDescent="0.2">
      <c r="B1057" s="382">
        <v>17</v>
      </c>
      <c r="C1057" s="382">
        <v>3234</v>
      </c>
      <c r="D1057" s="379" t="s">
        <v>1626</v>
      </c>
      <c r="E1057" s="380">
        <v>3847</v>
      </c>
      <c r="F1057" s="380">
        <v>1026</v>
      </c>
      <c r="G1057" s="380">
        <v>6928</v>
      </c>
      <c r="H1057" s="137">
        <f t="shared" si="113"/>
        <v>10.501949317738791</v>
      </c>
      <c r="I1057" s="381">
        <f t="shared" si="114"/>
        <v>0.55528290993071594</v>
      </c>
      <c r="J1057" s="137">
        <f t="shared" si="115"/>
        <v>7.3224075177353062E-2</v>
      </c>
      <c r="K1057" s="137">
        <f t="shared" si="116"/>
        <v>8.4025249661636034E-2</v>
      </c>
      <c r="L1057" s="137">
        <f t="shared" si="117"/>
        <v>0.11216855619331005</v>
      </c>
      <c r="M1057" s="137">
        <f t="shared" si="118"/>
        <v>0.26941788103229913</v>
      </c>
      <c r="N1057" s="383">
        <f t="shared" si="112"/>
        <v>1866.5270797917683</v>
      </c>
    </row>
    <row r="1058" spans="2:14" x14ac:dyDescent="0.2">
      <c r="B1058" s="382">
        <v>17</v>
      </c>
      <c r="C1058" s="382">
        <v>3235</v>
      </c>
      <c r="D1058" s="379" t="s">
        <v>1627</v>
      </c>
      <c r="E1058" s="380">
        <v>1585</v>
      </c>
      <c r="F1058" s="380">
        <v>207</v>
      </c>
      <c r="G1058" s="380">
        <v>3516</v>
      </c>
      <c r="H1058" s="137">
        <f t="shared" si="113"/>
        <v>24.642512077294686</v>
      </c>
      <c r="I1058" s="381">
        <f t="shared" si="114"/>
        <v>0.4507963594994312</v>
      </c>
      <c r="J1058" s="137">
        <f t="shared" si="115"/>
        <v>-1.8550058654562333E-2</v>
      </c>
      <c r="K1058" s="137">
        <f t="shared" si="116"/>
        <v>0.44956935186312341</v>
      </c>
      <c r="L1058" s="137">
        <f t="shared" si="117"/>
        <v>2.4535646999993374E-2</v>
      </c>
      <c r="M1058" s="137">
        <f t="shared" si="118"/>
        <v>0.45555494020855447</v>
      </c>
      <c r="N1058" s="383">
        <f t="shared" si="112"/>
        <v>1601.7311697732775</v>
      </c>
    </row>
    <row r="1059" spans="2:14" x14ac:dyDescent="0.2">
      <c r="B1059" s="382">
        <v>17</v>
      </c>
      <c r="C1059" s="382">
        <v>3236</v>
      </c>
      <c r="D1059" s="379" t="s">
        <v>1628</v>
      </c>
      <c r="E1059" s="380">
        <v>4655</v>
      </c>
      <c r="F1059" s="380">
        <v>646</v>
      </c>
      <c r="G1059" s="380">
        <v>6558</v>
      </c>
      <c r="H1059" s="137">
        <f t="shared" si="113"/>
        <v>17.357585139318886</v>
      </c>
      <c r="I1059" s="381">
        <f t="shared" si="114"/>
        <v>0.70982006709362611</v>
      </c>
      <c r="J1059" s="137">
        <f t="shared" si="115"/>
        <v>6.3272014943528701E-2</v>
      </c>
      <c r="K1059" s="137">
        <f t="shared" si="116"/>
        <v>0.26124855286619375</v>
      </c>
      <c r="L1059" s="137">
        <f t="shared" si="117"/>
        <v>0.24177892810004484</v>
      </c>
      <c r="M1059" s="137">
        <f t="shared" si="118"/>
        <v>0.56629949590976725</v>
      </c>
      <c r="N1059" s="383">
        <f t="shared" si="112"/>
        <v>3713.7920941762536</v>
      </c>
    </row>
    <row r="1060" spans="2:14" x14ac:dyDescent="0.2">
      <c r="B1060" s="382">
        <v>17</v>
      </c>
      <c r="C1060" s="382">
        <v>3237</v>
      </c>
      <c r="D1060" s="379" t="s">
        <v>1629</v>
      </c>
      <c r="E1060" s="380">
        <v>3717</v>
      </c>
      <c r="F1060" s="380">
        <v>884</v>
      </c>
      <c r="G1060" s="380">
        <v>7097</v>
      </c>
      <c r="H1060" s="137">
        <f t="shared" si="113"/>
        <v>12.233031674208144</v>
      </c>
      <c r="I1060" s="381">
        <f t="shared" si="114"/>
        <v>0.52374242637734258</v>
      </c>
      <c r="J1060" s="137">
        <f t="shared" si="115"/>
        <v>7.7769745932802559E-2</v>
      </c>
      <c r="K1060" s="137">
        <f t="shared" si="116"/>
        <v>0.1287750206991996</v>
      </c>
      <c r="L1060" s="137">
        <f t="shared" si="117"/>
        <v>8.5715540759866385E-2</v>
      </c>
      <c r="M1060" s="137">
        <f t="shared" si="118"/>
        <v>0.29226030739186853</v>
      </c>
      <c r="N1060" s="383">
        <f t="shared" si="112"/>
        <v>2074.171401560091</v>
      </c>
    </row>
    <row r="1061" spans="2:14" x14ac:dyDescent="0.2">
      <c r="B1061" s="382">
        <v>17</v>
      </c>
      <c r="C1061" s="382">
        <v>3238</v>
      </c>
      <c r="D1061" s="379" t="s">
        <v>1630</v>
      </c>
      <c r="E1061" s="380">
        <v>5291</v>
      </c>
      <c r="F1061" s="380">
        <v>403</v>
      </c>
      <c r="G1061" s="380">
        <v>10337</v>
      </c>
      <c r="H1061" s="137">
        <f t="shared" si="113"/>
        <v>38.779156327543426</v>
      </c>
      <c r="I1061" s="381">
        <f t="shared" si="114"/>
        <v>0.5118506336461256</v>
      </c>
      <c r="J1061" s="137">
        <f t="shared" si="115"/>
        <v>0.16491751662899418</v>
      </c>
      <c r="K1061" s="137">
        <f t="shared" si="116"/>
        <v>0.81501215767414814</v>
      </c>
      <c r="L1061" s="137">
        <f t="shared" si="117"/>
        <v>7.5741889718091177E-2</v>
      </c>
      <c r="M1061" s="137">
        <f t="shared" si="118"/>
        <v>1.0556715640212335</v>
      </c>
      <c r="N1061" s="383">
        <f t="shared" si="112"/>
        <v>10912.47695728749</v>
      </c>
    </row>
    <row r="1062" spans="2:14" x14ac:dyDescent="0.2">
      <c r="B1062" s="382">
        <v>17</v>
      </c>
      <c r="C1062" s="382">
        <v>3251</v>
      </c>
      <c r="D1062" s="379" t="s">
        <v>1631</v>
      </c>
      <c r="E1062" s="380">
        <v>7701</v>
      </c>
      <c r="F1062" s="380">
        <v>3784</v>
      </c>
      <c r="G1062" s="380">
        <v>12456</v>
      </c>
      <c r="H1062" s="137">
        <f t="shared" si="113"/>
        <v>5.3269027484143763</v>
      </c>
      <c r="I1062" s="381">
        <f t="shared" si="114"/>
        <v>0.61825626204238926</v>
      </c>
      <c r="J1062" s="137">
        <f t="shared" si="115"/>
        <v>0.22191323456270715</v>
      </c>
      <c r="K1062" s="137">
        <f t="shared" si="116"/>
        <v>-4.9753566938587616E-2</v>
      </c>
      <c r="L1062" s="137">
        <f t="shared" si="117"/>
        <v>0.16498433032330465</v>
      </c>
      <c r="M1062" s="137">
        <f t="shared" si="118"/>
        <v>0.33714399794742417</v>
      </c>
      <c r="N1062" s="383">
        <f t="shared" si="112"/>
        <v>4199.4656384331156</v>
      </c>
    </row>
    <row r="1063" spans="2:14" x14ac:dyDescent="0.2">
      <c r="B1063" s="382">
        <v>17</v>
      </c>
      <c r="C1063" s="382">
        <v>3252</v>
      </c>
      <c r="D1063" s="379" t="s">
        <v>1632</v>
      </c>
      <c r="E1063" s="380">
        <v>289</v>
      </c>
      <c r="F1063" s="380">
        <v>543</v>
      </c>
      <c r="G1063" s="380">
        <v>1571</v>
      </c>
      <c r="H1063" s="137">
        <f t="shared" si="113"/>
        <v>3.4254143646408841</v>
      </c>
      <c r="I1063" s="381">
        <f t="shared" si="114"/>
        <v>0.18395926161680459</v>
      </c>
      <c r="J1063" s="137">
        <f t="shared" si="115"/>
        <v>-7.0865618532368738E-2</v>
      </c>
      <c r="K1063" s="137">
        <f t="shared" si="116"/>
        <v>-9.8908460977250923E-2</v>
      </c>
      <c r="L1063" s="137">
        <f t="shared" si="117"/>
        <v>-0.19926072747726145</v>
      </c>
      <c r="M1063" s="137">
        <f t="shared" si="118"/>
        <v>-0.36903480698688107</v>
      </c>
      <c r="N1063" s="383">
        <f t="shared" si="112"/>
        <v>-579.75368177639018</v>
      </c>
    </row>
    <row r="1064" spans="2:14" x14ac:dyDescent="0.2">
      <c r="B1064" s="382">
        <v>17</v>
      </c>
      <c r="C1064" s="382">
        <v>3253</v>
      </c>
      <c r="D1064" s="379" t="s">
        <v>1633</v>
      </c>
      <c r="E1064" s="380">
        <v>722</v>
      </c>
      <c r="F1064" s="380">
        <v>432</v>
      </c>
      <c r="G1064" s="380">
        <v>2118</v>
      </c>
      <c r="H1064" s="137">
        <f t="shared" si="113"/>
        <v>6.5740740740740744</v>
      </c>
      <c r="I1064" s="381">
        <f t="shared" si="114"/>
        <v>0.34088762983947118</v>
      </c>
      <c r="J1064" s="137">
        <f t="shared" si="115"/>
        <v>-5.6152707862363545E-2</v>
      </c>
      <c r="K1064" s="137">
        <f t="shared" si="116"/>
        <v>-1.7513257250656125E-2</v>
      </c>
      <c r="L1064" s="137">
        <f t="shared" si="117"/>
        <v>-6.764484595424837E-2</v>
      </c>
      <c r="M1064" s="137">
        <f t="shared" si="118"/>
        <v>-0.14131081106726806</v>
      </c>
      <c r="N1064" s="383">
        <f t="shared" si="112"/>
        <v>-299.29629784047376</v>
      </c>
    </row>
    <row r="1065" spans="2:14" x14ac:dyDescent="0.2">
      <c r="B1065" s="382">
        <v>17</v>
      </c>
      <c r="C1065" s="382">
        <v>3254</v>
      </c>
      <c r="D1065" s="379" t="s">
        <v>1634</v>
      </c>
      <c r="E1065" s="380">
        <v>5245</v>
      </c>
      <c r="F1065" s="380">
        <v>3312</v>
      </c>
      <c r="G1065" s="380">
        <v>9291</v>
      </c>
      <c r="H1065" s="137">
        <f t="shared" si="113"/>
        <v>4.3888888888888893</v>
      </c>
      <c r="I1065" s="381">
        <f t="shared" si="114"/>
        <v>0.56452480895490265</v>
      </c>
      <c r="J1065" s="137">
        <f t="shared" si="115"/>
        <v>0.13678277337337183</v>
      </c>
      <c r="K1065" s="137">
        <f t="shared" si="116"/>
        <v>-7.4001925364144724E-2</v>
      </c>
      <c r="L1065" s="137">
        <f t="shared" si="117"/>
        <v>0.11991974038512603</v>
      </c>
      <c r="M1065" s="137">
        <f t="shared" si="118"/>
        <v>0.18270058839435313</v>
      </c>
      <c r="N1065" s="383">
        <f t="shared" si="112"/>
        <v>1697.471166771935</v>
      </c>
    </row>
    <row r="1066" spans="2:14" x14ac:dyDescent="0.2">
      <c r="B1066" s="382">
        <v>17</v>
      </c>
      <c r="C1066" s="382">
        <v>3255</v>
      </c>
      <c r="D1066" s="379" t="s">
        <v>1635</v>
      </c>
      <c r="E1066" s="380">
        <v>1724</v>
      </c>
      <c r="F1066" s="380">
        <v>431</v>
      </c>
      <c r="G1066" s="380">
        <v>5051</v>
      </c>
      <c r="H1066" s="137">
        <f t="shared" si="113"/>
        <v>15.719257540603248</v>
      </c>
      <c r="I1066" s="381">
        <f t="shared" si="114"/>
        <v>0.34131855078202339</v>
      </c>
      <c r="J1066" s="137">
        <f t="shared" si="115"/>
        <v>2.2737542585763024E-2</v>
      </c>
      <c r="K1066" s="137">
        <f t="shared" si="116"/>
        <v>0.21889656155101675</v>
      </c>
      <c r="L1066" s="137">
        <f t="shared" si="117"/>
        <v>-6.7283432397457529E-2</v>
      </c>
      <c r="M1066" s="137">
        <f t="shared" si="118"/>
        <v>0.17435067173932223</v>
      </c>
      <c r="N1066" s="383">
        <f t="shared" si="112"/>
        <v>880.64524295531658</v>
      </c>
    </row>
    <row r="1067" spans="2:14" x14ac:dyDescent="0.2">
      <c r="B1067" s="382">
        <v>17</v>
      </c>
      <c r="C1067" s="382">
        <v>3256</v>
      </c>
      <c r="D1067" s="379" t="s">
        <v>1636</v>
      </c>
      <c r="E1067" s="380">
        <v>1299</v>
      </c>
      <c r="F1067" s="380">
        <v>882</v>
      </c>
      <c r="G1067" s="380">
        <v>2542</v>
      </c>
      <c r="H1067" s="137">
        <f t="shared" si="113"/>
        <v>4.3548752834467122</v>
      </c>
      <c r="I1067" s="381">
        <f t="shared" si="114"/>
        <v>0.51101494885916598</v>
      </c>
      <c r="J1067" s="137">
        <f t="shared" si="115"/>
        <v>-4.4748184783602651E-2</v>
      </c>
      <c r="K1067" s="137">
        <f t="shared" si="116"/>
        <v>-7.4881202453424209E-2</v>
      </c>
      <c r="L1067" s="137">
        <f t="shared" si="117"/>
        <v>7.5041000572573541E-2</v>
      </c>
      <c r="M1067" s="137">
        <f t="shared" si="118"/>
        <v>-4.4588386664453319E-2</v>
      </c>
      <c r="N1067" s="383">
        <f t="shared" si="112"/>
        <v>-113.34367890104033</v>
      </c>
    </row>
    <row r="1068" spans="2:14" x14ac:dyDescent="0.2">
      <c r="B1068" s="382">
        <v>17</v>
      </c>
      <c r="C1068" s="382">
        <v>3271</v>
      </c>
      <c r="D1068" s="379" t="s">
        <v>1637</v>
      </c>
      <c r="E1068" s="380">
        <v>8213</v>
      </c>
      <c r="F1068" s="380">
        <v>1477</v>
      </c>
      <c r="G1068" s="380">
        <v>13931</v>
      </c>
      <c r="H1068" s="137">
        <f t="shared" si="113"/>
        <v>14.992552471225457</v>
      </c>
      <c r="I1068" s="381">
        <f t="shared" si="114"/>
        <v>0.58954848898140833</v>
      </c>
      <c r="J1068" s="137">
        <f t="shared" si="115"/>
        <v>0.2615869881975475</v>
      </c>
      <c r="K1068" s="137">
        <f t="shared" si="116"/>
        <v>0.20011069307690255</v>
      </c>
      <c r="L1068" s="137">
        <f t="shared" si="117"/>
        <v>0.14090711024654695</v>
      </c>
      <c r="M1068" s="137">
        <f t="shared" si="118"/>
        <v>0.602604791520997</v>
      </c>
      <c r="N1068" s="383">
        <f t="shared" si="112"/>
        <v>8394.8873506790096</v>
      </c>
    </row>
    <row r="1069" spans="2:14" x14ac:dyDescent="0.2">
      <c r="B1069" s="382">
        <v>17</v>
      </c>
      <c r="C1069" s="382">
        <v>3272</v>
      </c>
      <c r="D1069" s="379" t="s">
        <v>1638</v>
      </c>
      <c r="E1069" s="380">
        <v>1247</v>
      </c>
      <c r="F1069" s="380">
        <v>2155</v>
      </c>
      <c r="G1069" s="380">
        <v>3711</v>
      </c>
      <c r="H1069" s="137">
        <f t="shared" si="113"/>
        <v>2.3006960556844547</v>
      </c>
      <c r="I1069" s="381">
        <f t="shared" si="114"/>
        <v>0.33602802479116139</v>
      </c>
      <c r="J1069" s="137">
        <f t="shared" si="115"/>
        <v>-1.3305053936735986E-2</v>
      </c>
      <c r="K1069" s="137">
        <f t="shared" si="116"/>
        <v>-0.12798326878143235</v>
      </c>
      <c r="L1069" s="137">
        <f t="shared" si="117"/>
        <v>-7.1720598538251815E-2</v>
      </c>
      <c r="M1069" s="137">
        <f t="shared" si="118"/>
        <v>-0.21300892125642013</v>
      </c>
      <c r="N1069" s="383">
        <f t="shared" si="112"/>
        <v>-790.47610678257513</v>
      </c>
    </row>
    <row r="1070" spans="2:14" x14ac:dyDescent="0.2">
      <c r="B1070" s="382">
        <v>17</v>
      </c>
      <c r="C1070" s="382">
        <v>3273</v>
      </c>
      <c r="D1070" s="379" t="s">
        <v>1639</v>
      </c>
      <c r="E1070" s="380">
        <v>3789</v>
      </c>
      <c r="F1070" s="380">
        <v>4843</v>
      </c>
      <c r="G1070" s="380">
        <v>7402</v>
      </c>
      <c r="H1070" s="137">
        <f t="shared" si="113"/>
        <v>2.3107577947553168</v>
      </c>
      <c r="I1070" s="381">
        <f t="shared" si="114"/>
        <v>0.51188867873547694</v>
      </c>
      <c r="J1070" s="137">
        <f t="shared" si="115"/>
        <v>8.5973471260684789E-2</v>
      </c>
      <c r="K1070" s="137">
        <f t="shared" si="116"/>
        <v>-0.12772316531611885</v>
      </c>
      <c r="L1070" s="137">
        <f t="shared" si="117"/>
        <v>7.5773798148856819E-2</v>
      </c>
      <c r="M1070" s="137">
        <f t="shared" si="118"/>
        <v>3.4024104093422755E-2</v>
      </c>
      <c r="N1070" s="383">
        <f t="shared" si="112"/>
        <v>251.84641849951524</v>
      </c>
    </row>
    <row r="1071" spans="2:14" x14ac:dyDescent="0.2">
      <c r="B1071" s="382">
        <v>17</v>
      </c>
      <c r="C1071" s="382">
        <v>3274</v>
      </c>
      <c r="D1071" s="379" t="s">
        <v>1640</v>
      </c>
      <c r="E1071" s="380">
        <v>4469</v>
      </c>
      <c r="F1071" s="380">
        <v>3729</v>
      </c>
      <c r="G1071" s="380">
        <v>6269</v>
      </c>
      <c r="H1071" s="137">
        <f t="shared" si="113"/>
        <v>2.8795923840171627</v>
      </c>
      <c r="I1071" s="381">
        <f t="shared" si="114"/>
        <v>0.71287286648588288</v>
      </c>
      <c r="J1071" s="137">
        <f t="shared" si="115"/>
        <v>5.5498648977109141E-2</v>
      </c>
      <c r="K1071" s="137">
        <f t="shared" si="116"/>
        <v>-0.11301836659144603</v>
      </c>
      <c r="L1071" s="137">
        <f t="shared" si="117"/>
        <v>0.24433931209992613</v>
      </c>
      <c r="M1071" s="137">
        <f t="shared" si="118"/>
        <v>0.18681959448558924</v>
      </c>
      <c r="N1071" s="383">
        <f t="shared" si="112"/>
        <v>1171.1720378301588</v>
      </c>
    </row>
    <row r="1072" spans="2:14" x14ac:dyDescent="0.2">
      <c r="B1072" s="382">
        <v>17</v>
      </c>
      <c r="C1072" s="382">
        <v>3275</v>
      </c>
      <c r="D1072" s="379" t="s">
        <v>1641</v>
      </c>
      <c r="E1072" s="380">
        <v>2170</v>
      </c>
      <c r="F1072" s="380">
        <v>2795</v>
      </c>
      <c r="G1072" s="380">
        <v>5392</v>
      </c>
      <c r="H1072" s="137">
        <f t="shared" si="113"/>
        <v>2.7055456171735242</v>
      </c>
      <c r="I1072" s="381">
        <f t="shared" si="114"/>
        <v>0.40244807121661719</v>
      </c>
      <c r="J1072" s="137">
        <f t="shared" si="115"/>
        <v>3.1909576476936277E-2</v>
      </c>
      <c r="K1072" s="137">
        <f t="shared" si="116"/>
        <v>-0.11751760542718015</v>
      </c>
      <c r="L1072" s="137">
        <f t="shared" si="117"/>
        <v>-1.6014080589362944E-2</v>
      </c>
      <c r="M1072" s="137">
        <f t="shared" si="118"/>
        <v>-0.10162210953960682</v>
      </c>
      <c r="N1072" s="383">
        <f t="shared" si="112"/>
        <v>-547.94641463756</v>
      </c>
    </row>
    <row r="1073" spans="2:14" x14ac:dyDescent="0.2">
      <c r="B1073" s="382">
        <v>17</v>
      </c>
      <c r="C1073" s="382">
        <v>3276</v>
      </c>
      <c r="D1073" s="379" t="s">
        <v>1642</v>
      </c>
      <c r="E1073" s="380">
        <v>2267</v>
      </c>
      <c r="F1073" s="380">
        <v>3823</v>
      </c>
      <c r="G1073" s="380">
        <v>5496</v>
      </c>
      <c r="H1073" s="137">
        <f t="shared" si="113"/>
        <v>2.030604237509809</v>
      </c>
      <c r="I1073" s="381">
        <f t="shared" si="114"/>
        <v>0.41248180494905384</v>
      </c>
      <c r="J1073" s="137">
        <f t="shared" si="115"/>
        <v>3.4706912326443663E-2</v>
      </c>
      <c r="K1073" s="137">
        <f t="shared" si="116"/>
        <v>-0.13496534388448284</v>
      </c>
      <c r="L1073" s="137">
        <f t="shared" si="117"/>
        <v>-7.5987843295558096E-3</v>
      </c>
      <c r="M1073" s="137">
        <f t="shared" si="118"/>
        <v>-0.10785721588759499</v>
      </c>
      <c r="N1073" s="383">
        <f t="shared" si="112"/>
        <v>-592.78325851822206</v>
      </c>
    </row>
    <row r="1074" spans="2:14" x14ac:dyDescent="0.2">
      <c r="B1074" s="382">
        <v>17</v>
      </c>
      <c r="C1074" s="382">
        <v>3291</v>
      </c>
      <c r="D1074" s="379" t="s">
        <v>1643</v>
      </c>
      <c r="E1074" s="380">
        <v>3775</v>
      </c>
      <c r="F1074" s="380">
        <v>2260</v>
      </c>
      <c r="G1074" s="380">
        <v>6835</v>
      </c>
      <c r="H1074" s="137">
        <f t="shared" si="113"/>
        <v>4.6946902654867255</v>
      </c>
      <c r="I1074" s="381">
        <f t="shared" si="114"/>
        <v>0.5523043160204828</v>
      </c>
      <c r="J1074" s="137">
        <f t="shared" si="115"/>
        <v>7.0722611388851261E-2</v>
      </c>
      <c r="K1074" s="137">
        <f t="shared" si="116"/>
        <v>-6.6096731521354146E-2</v>
      </c>
      <c r="L1074" s="137">
        <f t="shared" si="117"/>
        <v>0.10967040835914563</v>
      </c>
      <c r="M1074" s="137">
        <f t="shared" si="118"/>
        <v>0.11429628822664274</v>
      </c>
      <c r="N1074" s="383">
        <f t="shared" si="112"/>
        <v>781.21513002910319</v>
      </c>
    </row>
    <row r="1075" spans="2:14" x14ac:dyDescent="0.2">
      <c r="B1075" s="382">
        <v>17</v>
      </c>
      <c r="C1075" s="382">
        <v>3292</v>
      </c>
      <c r="D1075" s="379" t="s">
        <v>1644</v>
      </c>
      <c r="E1075" s="380">
        <v>2509</v>
      </c>
      <c r="F1075" s="380">
        <v>6622</v>
      </c>
      <c r="G1075" s="380">
        <v>5347</v>
      </c>
      <c r="H1075" s="137">
        <f t="shared" si="113"/>
        <v>1.1863485351857446</v>
      </c>
      <c r="I1075" s="381">
        <f t="shared" si="114"/>
        <v>0.4692350850944455</v>
      </c>
      <c r="J1075" s="137">
        <f t="shared" si="115"/>
        <v>3.0699190772822505E-2</v>
      </c>
      <c r="K1075" s="137">
        <f t="shared" si="116"/>
        <v>-0.15678998396296787</v>
      </c>
      <c r="L1075" s="137">
        <f t="shared" si="117"/>
        <v>4.0000213100020034E-2</v>
      </c>
      <c r="M1075" s="137">
        <f t="shared" si="118"/>
        <v>-8.6090580090125324E-2</v>
      </c>
      <c r="N1075" s="383">
        <f t="shared" si="112"/>
        <v>-460.32633174190011</v>
      </c>
    </row>
    <row r="1076" spans="2:14" x14ac:dyDescent="0.2">
      <c r="B1076" s="382">
        <v>17</v>
      </c>
      <c r="C1076" s="382">
        <v>3293</v>
      </c>
      <c r="D1076" s="379" t="s">
        <v>1645</v>
      </c>
      <c r="E1076" s="380">
        <v>3556</v>
      </c>
      <c r="F1076" s="380">
        <v>10353</v>
      </c>
      <c r="G1076" s="380">
        <v>9538</v>
      </c>
      <c r="H1076" s="137">
        <f t="shared" si="113"/>
        <v>1.2647541775330822</v>
      </c>
      <c r="I1076" s="381">
        <f t="shared" si="114"/>
        <v>0.37282449150765362</v>
      </c>
      <c r="J1076" s="137">
        <f t="shared" si="115"/>
        <v>0.14342644601595186</v>
      </c>
      <c r="K1076" s="137">
        <f t="shared" si="116"/>
        <v>-0.15476313958437196</v>
      </c>
      <c r="L1076" s="137">
        <f t="shared" si="117"/>
        <v>-4.0859388046649847E-2</v>
      </c>
      <c r="M1076" s="137">
        <f t="shared" si="118"/>
        <v>-5.2196081615069945E-2</v>
      </c>
      <c r="N1076" s="383">
        <f t="shared" si="112"/>
        <v>-497.84622644453714</v>
      </c>
    </row>
    <row r="1077" spans="2:14" x14ac:dyDescent="0.2">
      <c r="B1077" s="382">
        <v>17</v>
      </c>
      <c r="C1077" s="382">
        <v>3294</v>
      </c>
      <c r="D1077" s="379" t="s">
        <v>1646</v>
      </c>
      <c r="E1077" s="380">
        <v>1271</v>
      </c>
      <c r="F1077" s="380">
        <v>7831</v>
      </c>
      <c r="G1077" s="380">
        <v>1601</v>
      </c>
      <c r="H1077" s="137">
        <f t="shared" si="113"/>
        <v>0.36674754182096797</v>
      </c>
      <c r="I1077" s="381">
        <f t="shared" si="114"/>
        <v>0.79387882573391633</v>
      </c>
      <c r="J1077" s="137">
        <f t="shared" si="115"/>
        <v>-7.0058694729626211E-2</v>
      </c>
      <c r="K1077" s="137">
        <f t="shared" si="116"/>
        <v>-0.1779772814119687</v>
      </c>
      <c r="L1077" s="137">
        <f t="shared" si="117"/>
        <v>0.31227904062574169</v>
      </c>
      <c r="M1077" s="137">
        <f t="shared" si="118"/>
        <v>6.4243064484146795E-2</v>
      </c>
      <c r="N1077" s="383">
        <f t="shared" si="112"/>
        <v>102.85314623911901</v>
      </c>
    </row>
    <row r="1078" spans="2:14" x14ac:dyDescent="0.2">
      <c r="B1078" s="382">
        <v>17</v>
      </c>
      <c r="C1078" s="382">
        <v>3295</v>
      </c>
      <c r="D1078" s="379" t="s">
        <v>1647</v>
      </c>
      <c r="E1078" s="380">
        <v>1265</v>
      </c>
      <c r="F1078" s="380">
        <v>5171</v>
      </c>
      <c r="G1078" s="380">
        <v>3085</v>
      </c>
      <c r="H1078" s="137">
        <f t="shared" si="113"/>
        <v>0.84122993618255659</v>
      </c>
      <c r="I1078" s="381">
        <f t="shared" si="114"/>
        <v>0.41004862236628847</v>
      </c>
      <c r="J1078" s="137">
        <f t="shared" si="115"/>
        <v>-3.0142863953963133E-2</v>
      </c>
      <c r="K1078" s="137">
        <f t="shared" si="116"/>
        <v>-0.16571155735228732</v>
      </c>
      <c r="L1078" s="137">
        <f t="shared" si="117"/>
        <v>-9.6394954779869708E-3</v>
      </c>
      <c r="M1078" s="137">
        <f t="shared" si="118"/>
        <v>-0.20549391678423742</v>
      </c>
      <c r="N1078" s="383">
        <f t="shared" si="112"/>
        <v>-633.9487332793725</v>
      </c>
    </row>
    <row r="1079" spans="2:14" x14ac:dyDescent="0.2">
      <c r="B1079" s="382">
        <v>17</v>
      </c>
      <c r="C1079" s="382">
        <v>3296</v>
      </c>
      <c r="D1079" s="379" t="s">
        <v>1648</v>
      </c>
      <c r="E1079" s="380">
        <v>4393</v>
      </c>
      <c r="F1079" s="380">
        <v>891</v>
      </c>
      <c r="G1079" s="380">
        <v>6522</v>
      </c>
      <c r="H1079" s="137">
        <f t="shared" si="113"/>
        <v>12.250280583613916</v>
      </c>
      <c r="I1079" s="381">
        <f t="shared" si="114"/>
        <v>0.67356639067770618</v>
      </c>
      <c r="J1079" s="137">
        <f t="shared" si="115"/>
        <v>6.2303706380237682E-2</v>
      </c>
      <c r="K1079" s="137">
        <f t="shared" si="116"/>
        <v>0.12922091788235288</v>
      </c>
      <c r="L1079" s="137">
        <f t="shared" si="117"/>
        <v>0.21137295603793194</v>
      </c>
      <c r="M1079" s="137">
        <f t="shared" si="118"/>
        <v>0.40289758030052247</v>
      </c>
      <c r="N1079" s="383">
        <f t="shared" si="112"/>
        <v>2627.6980187200074</v>
      </c>
    </row>
    <row r="1080" spans="2:14" x14ac:dyDescent="0.2">
      <c r="B1080" s="382">
        <v>17</v>
      </c>
      <c r="C1080" s="382">
        <v>3297</v>
      </c>
      <c r="D1080" s="379" t="s">
        <v>1649</v>
      </c>
      <c r="E1080" s="380">
        <v>1852</v>
      </c>
      <c r="F1080" s="380">
        <v>2807</v>
      </c>
      <c r="G1080" s="380">
        <v>5057</v>
      </c>
      <c r="H1080" s="137">
        <f t="shared" si="113"/>
        <v>2.4613466334164587</v>
      </c>
      <c r="I1080" s="381">
        <f t="shared" si="114"/>
        <v>0.36622503460549732</v>
      </c>
      <c r="J1080" s="137">
        <f t="shared" si="115"/>
        <v>2.2898927346311528E-2</v>
      </c>
      <c r="K1080" s="137">
        <f t="shared" si="116"/>
        <v>-0.123830331433482</v>
      </c>
      <c r="L1080" s="137">
        <f t="shared" si="117"/>
        <v>-4.6394355035652E-2</v>
      </c>
      <c r="M1080" s="137">
        <f t="shared" si="118"/>
        <v>-0.14732575912282247</v>
      </c>
      <c r="N1080" s="383">
        <f t="shared" si="112"/>
        <v>-745.02636388411327</v>
      </c>
    </row>
    <row r="1081" spans="2:14" x14ac:dyDescent="0.2">
      <c r="B1081" s="382">
        <v>17</v>
      </c>
      <c r="C1081" s="382">
        <v>3298</v>
      </c>
      <c r="D1081" s="379" t="s">
        <v>1650</v>
      </c>
      <c r="E1081" s="380">
        <v>2162</v>
      </c>
      <c r="F1081" s="380">
        <v>3727</v>
      </c>
      <c r="G1081" s="380">
        <v>5852</v>
      </c>
      <c r="H1081" s="137">
        <f t="shared" si="113"/>
        <v>2.1502548966997583</v>
      </c>
      <c r="I1081" s="381">
        <f t="shared" si="114"/>
        <v>0.36944634313055363</v>
      </c>
      <c r="J1081" s="137">
        <f t="shared" si="115"/>
        <v>4.4282408118988176E-2</v>
      </c>
      <c r="K1081" s="137">
        <f t="shared" si="116"/>
        <v>-0.13187228503420129</v>
      </c>
      <c r="L1081" s="137">
        <f t="shared" si="117"/>
        <v>-4.3692642362636105E-2</v>
      </c>
      <c r="M1081" s="137">
        <f t="shared" si="118"/>
        <v>-0.13128251927784923</v>
      </c>
      <c r="N1081" s="383">
        <f t="shared" si="112"/>
        <v>-768.26530281397368</v>
      </c>
    </row>
    <row r="1082" spans="2:14" x14ac:dyDescent="0.2">
      <c r="B1082" s="382">
        <v>17</v>
      </c>
      <c r="C1082" s="382">
        <v>3311</v>
      </c>
      <c r="D1082" s="379" t="s">
        <v>1651</v>
      </c>
      <c r="E1082" s="380">
        <v>564</v>
      </c>
      <c r="F1082" s="380">
        <v>3798</v>
      </c>
      <c r="G1082" s="380">
        <v>1906</v>
      </c>
      <c r="H1082" s="137">
        <f t="shared" si="113"/>
        <v>0.65034228541337546</v>
      </c>
      <c r="I1082" s="381">
        <f t="shared" si="114"/>
        <v>0.29590766002098634</v>
      </c>
      <c r="J1082" s="137">
        <f t="shared" si="115"/>
        <v>-6.1854969401743981E-2</v>
      </c>
      <c r="K1082" s="137">
        <f t="shared" si="116"/>
        <v>-0.17064614560795041</v>
      </c>
      <c r="L1082" s="137">
        <f t="shared" si="117"/>
        <v>-0.10536956357916097</v>
      </c>
      <c r="M1082" s="137">
        <f t="shared" si="118"/>
        <v>-0.33787067858885533</v>
      </c>
      <c r="N1082" s="383">
        <f t="shared" si="112"/>
        <v>-643.98151339035826</v>
      </c>
    </row>
    <row r="1083" spans="2:14" x14ac:dyDescent="0.2">
      <c r="B1083" s="382">
        <v>17</v>
      </c>
      <c r="C1083" s="382">
        <v>3312</v>
      </c>
      <c r="D1083" s="379" t="s">
        <v>1652</v>
      </c>
      <c r="E1083" s="380">
        <v>1256</v>
      </c>
      <c r="F1083" s="380">
        <v>1534</v>
      </c>
      <c r="G1083" s="380">
        <v>3035</v>
      </c>
      <c r="H1083" s="137">
        <f t="shared" si="113"/>
        <v>2.7972620599739244</v>
      </c>
      <c r="I1083" s="381">
        <f t="shared" si="114"/>
        <v>0.41383855024711697</v>
      </c>
      <c r="J1083" s="137">
        <f t="shared" si="115"/>
        <v>-3.1487736958533991E-2</v>
      </c>
      <c r="K1083" s="137">
        <f t="shared" si="116"/>
        <v>-0.11514666692136077</v>
      </c>
      <c r="L1083" s="137">
        <f t="shared" si="117"/>
        <v>-6.4608815371594219E-3</v>
      </c>
      <c r="M1083" s="137">
        <f t="shared" si="118"/>
        <v>-0.15309528541705419</v>
      </c>
      <c r="N1083" s="383">
        <f t="shared" si="112"/>
        <v>-464.64419124075948</v>
      </c>
    </row>
    <row r="1084" spans="2:14" x14ac:dyDescent="0.2">
      <c r="B1084" s="382">
        <v>17</v>
      </c>
      <c r="C1084" s="382">
        <v>3313</v>
      </c>
      <c r="D1084" s="379" t="s">
        <v>1653</v>
      </c>
      <c r="E1084" s="380">
        <v>1864</v>
      </c>
      <c r="F1084" s="380">
        <v>1790</v>
      </c>
      <c r="G1084" s="380">
        <v>5084</v>
      </c>
      <c r="H1084" s="137">
        <f t="shared" si="113"/>
        <v>3.8815642458100559</v>
      </c>
      <c r="I1084" s="381">
        <f t="shared" si="114"/>
        <v>0.36664044059795436</v>
      </c>
      <c r="J1084" s="137">
        <f t="shared" si="115"/>
        <v>2.362515876877979E-2</v>
      </c>
      <c r="K1084" s="137">
        <f t="shared" si="116"/>
        <v>-8.711664606743634E-2</v>
      </c>
      <c r="L1084" s="137">
        <f t="shared" si="117"/>
        <v>-4.6045953873348457E-2</v>
      </c>
      <c r="M1084" s="137">
        <f t="shared" si="118"/>
        <v>-0.10953744117200501</v>
      </c>
      <c r="N1084" s="383">
        <f t="shared" si="112"/>
        <v>-556.88835091847341</v>
      </c>
    </row>
    <row r="1085" spans="2:14" x14ac:dyDescent="0.2">
      <c r="B1085" s="382">
        <v>17</v>
      </c>
      <c r="C1085" s="382">
        <v>3315</v>
      </c>
      <c r="D1085" s="379" t="s">
        <v>1654</v>
      </c>
      <c r="E1085" s="380">
        <v>1463</v>
      </c>
      <c r="F1085" s="380">
        <v>3787</v>
      </c>
      <c r="G1085" s="380">
        <v>4154</v>
      </c>
      <c r="H1085" s="137">
        <f t="shared" si="113"/>
        <v>1.4832321098494852</v>
      </c>
      <c r="I1085" s="381">
        <f t="shared" si="114"/>
        <v>0.3521906596051998</v>
      </c>
      <c r="J1085" s="137">
        <f t="shared" si="115"/>
        <v>-1.3894791162381783E-3</v>
      </c>
      <c r="K1085" s="137">
        <f t="shared" si="116"/>
        <v>-0.14911532195664234</v>
      </c>
      <c r="L1085" s="137">
        <f t="shared" si="117"/>
        <v>-5.816499063333927E-2</v>
      </c>
      <c r="M1085" s="137">
        <f t="shared" si="118"/>
        <v>-0.2086697917062198</v>
      </c>
      <c r="N1085" s="383">
        <f t="shared" si="112"/>
        <v>-866.81431474763701</v>
      </c>
    </row>
    <row r="1086" spans="2:14" x14ac:dyDescent="0.2">
      <c r="B1086" s="382">
        <v>17</v>
      </c>
      <c r="C1086" s="382">
        <v>3316</v>
      </c>
      <c r="D1086" s="379" t="s">
        <v>1655</v>
      </c>
      <c r="E1086" s="380">
        <v>480</v>
      </c>
      <c r="F1086" s="380">
        <v>527</v>
      </c>
      <c r="G1086" s="380">
        <v>1871</v>
      </c>
      <c r="H1086" s="137">
        <f t="shared" si="113"/>
        <v>4.4611005692599619</v>
      </c>
      <c r="I1086" s="381">
        <f t="shared" si="114"/>
        <v>0.256547300908605</v>
      </c>
      <c r="J1086" s="137">
        <f t="shared" si="115"/>
        <v>-6.2796380504943586E-2</v>
      </c>
      <c r="K1086" s="137">
        <f t="shared" si="116"/>
        <v>-7.2135199525962201E-2</v>
      </c>
      <c r="L1086" s="137">
        <f t="shared" si="117"/>
        <v>-0.13838111158868249</v>
      </c>
      <c r="M1086" s="137">
        <f t="shared" si="118"/>
        <v>-0.27331269161958827</v>
      </c>
      <c r="N1086" s="383">
        <f t="shared" si="112"/>
        <v>-511.36804602024966</v>
      </c>
    </row>
    <row r="1087" spans="2:14" x14ac:dyDescent="0.2">
      <c r="B1087" s="382">
        <v>17</v>
      </c>
      <c r="C1087" s="382">
        <v>3338</v>
      </c>
      <c r="D1087" s="379" t="s">
        <v>1656</v>
      </c>
      <c r="E1087" s="380">
        <v>1814</v>
      </c>
      <c r="F1087" s="380">
        <v>364</v>
      </c>
      <c r="G1087" s="380">
        <v>4162</v>
      </c>
      <c r="H1087" s="137">
        <f t="shared" si="113"/>
        <v>16.417582417582416</v>
      </c>
      <c r="I1087" s="381">
        <f t="shared" si="114"/>
        <v>0.43584814992791926</v>
      </c>
      <c r="J1087" s="137">
        <f t="shared" si="115"/>
        <v>-1.1742994355068408E-3</v>
      </c>
      <c r="K1087" s="137">
        <f t="shared" si="116"/>
        <v>0.23694878086794663</v>
      </c>
      <c r="L1087" s="137">
        <f t="shared" si="117"/>
        <v>1.1998578003305029E-2</v>
      </c>
      <c r="M1087" s="137">
        <f t="shared" si="118"/>
        <v>0.24777305943574482</v>
      </c>
      <c r="N1087" s="383">
        <f t="shared" si="112"/>
        <v>1031.23147337157</v>
      </c>
    </row>
    <row r="1088" spans="2:14" x14ac:dyDescent="0.2">
      <c r="B1088" s="382">
        <v>17</v>
      </c>
      <c r="C1088" s="382">
        <v>3339</v>
      </c>
      <c r="D1088" s="379" t="s">
        <v>1657</v>
      </c>
      <c r="E1088" s="380">
        <v>3599</v>
      </c>
      <c r="F1088" s="380">
        <v>705</v>
      </c>
      <c r="G1088" s="380">
        <v>7014</v>
      </c>
      <c r="H1088" s="137">
        <f t="shared" si="113"/>
        <v>15.053900709219858</v>
      </c>
      <c r="I1088" s="381">
        <f t="shared" si="114"/>
        <v>0.51311662389506696</v>
      </c>
      <c r="J1088" s="137">
        <f t="shared" si="115"/>
        <v>7.5537256745214928E-2</v>
      </c>
      <c r="K1088" s="137">
        <f t="shared" si="116"/>
        <v>0.20169659082090516</v>
      </c>
      <c r="L1088" s="137">
        <f t="shared" si="117"/>
        <v>7.6803676216613423E-2</v>
      </c>
      <c r="M1088" s="137">
        <f t="shared" si="118"/>
        <v>0.35403752378273351</v>
      </c>
      <c r="N1088" s="383">
        <f t="shared" si="112"/>
        <v>2483.219191812093</v>
      </c>
    </row>
    <row r="1089" spans="2:14" x14ac:dyDescent="0.2">
      <c r="B1089" s="382">
        <v>17</v>
      </c>
      <c r="C1089" s="382">
        <v>3340</v>
      </c>
      <c r="D1089" s="379" t="s">
        <v>1658</v>
      </c>
      <c r="E1089" s="380">
        <v>18912</v>
      </c>
      <c r="F1089" s="380">
        <v>2130</v>
      </c>
      <c r="G1089" s="380">
        <v>28640</v>
      </c>
      <c r="H1089" s="137">
        <f t="shared" si="113"/>
        <v>22.324882629107982</v>
      </c>
      <c r="I1089" s="381">
        <f t="shared" si="114"/>
        <v>0.66033519553072628</v>
      </c>
      <c r="J1089" s="137">
        <f t="shared" si="115"/>
        <v>0.65722172868220263</v>
      </c>
      <c r="K1089" s="137">
        <f t="shared" si="116"/>
        <v>0.38965690069136072</v>
      </c>
      <c r="L1089" s="137">
        <f t="shared" si="117"/>
        <v>0.2002759476856763</v>
      </c>
      <c r="M1089" s="137">
        <f t="shared" si="118"/>
        <v>1.2471545770592398</v>
      </c>
      <c r="N1089" s="383">
        <f t="shared" si="112"/>
        <v>35718.507086976628</v>
      </c>
    </row>
    <row r="1090" spans="2:14" x14ac:dyDescent="0.2">
      <c r="B1090" s="382">
        <v>17</v>
      </c>
      <c r="C1090" s="382">
        <v>3341</v>
      </c>
      <c r="D1090" s="379" t="s">
        <v>1659</v>
      </c>
      <c r="E1090" s="380">
        <v>1441</v>
      </c>
      <c r="F1090" s="380">
        <v>3294</v>
      </c>
      <c r="G1090" s="380">
        <v>5657</v>
      </c>
      <c r="H1090" s="137">
        <f t="shared" si="113"/>
        <v>2.1548269581056467</v>
      </c>
      <c r="I1090" s="381">
        <f t="shared" si="114"/>
        <v>0.25472865476400919</v>
      </c>
      <c r="J1090" s="137">
        <f t="shared" si="115"/>
        <v>3.9037403401161824E-2</v>
      </c>
      <c r="K1090" s="137">
        <f t="shared" si="116"/>
        <v>-0.13175409383415898</v>
      </c>
      <c r="L1090" s="137">
        <f t="shared" si="117"/>
        <v>-0.13990641079500429</v>
      </c>
      <c r="M1090" s="137">
        <f t="shared" si="118"/>
        <v>-0.23262310122800145</v>
      </c>
      <c r="N1090" s="383">
        <f t="shared" si="112"/>
        <v>-1315.9488836468042</v>
      </c>
    </row>
    <row r="1091" spans="2:14" x14ac:dyDescent="0.2">
      <c r="B1091" s="382">
        <v>17</v>
      </c>
      <c r="C1091" s="382">
        <v>3342</v>
      </c>
      <c r="D1091" s="379" t="s">
        <v>1660</v>
      </c>
      <c r="E1091" s="380">
        <v>4101</v>
      </c>
      <c r="F1091" s="380">
        <v>5446</v>
      </c>
      <c r="G1091" s="380">
        <v>10169</v>
      </c>
      <c r="H1091" s="137">
        <f t="shared" si="113"/>
        <v>2.6202717590892397</v>
      </c>
      <c r="I1091" s="381">
        <f t="shared" si="114"/>
        <v>0.40328449208378403</v>
      </c>
      <c r="J1091" s="137">
        <f t="shared" si="115"/>
        <v>0.1603987433336361</v>
      </c>
      <c r="K1091" s="137">
        <f t="shared" si="116"/>
        <v>-0.11972199830918279</v>
      </c>
      <c r="L1091" s="137">
        <f t="shared" si="117"/>
        <v>-1.5312574093098323E-2</v>
      </c>
      <c r="M1091" s="137">
        <f t="shared" si="118"/>
        <v>2.5364170931354992E-2</v>
      </c>
      <c r="N1091" s="383">
        <f t="shared" si="112"/>
        <v>257.92825420094891</v>
      </c>
    </row>
    <row r="1092" spans="2:14" x14ac:dyDescent="0.2">
      <c r="B1092" s="382">
        <v>17</v>
      </c>
      <c r="C1092" s="382">
        <v>3352</v>
      </c>
      <c r="D1092" s="379" t="s">
        <v>1661</v>
      </c>
      <c r="E1092" s="380">
        <v>2302</v>
      </c>
      <c r="F1092" s="380">
        <v>4201</v>
      </c>
      <c r="G1092" s="380">
        <v>5092</v>
      </c>
      <c r="H1092" s="137">
        <f t="shared" si="113"/>
        <v>1.7600571292549394</v>
      </c>
      <c r="I1092" s="381">
        <f t="shared" si="114"/>
        <v>0.45208169677926158</v>
      </c>
      <c r="J1092" s="137">
        <f t="shared" si="115"/>
        <v>2.3840338449511125E-2</v>
      </c>
      <c r="K1092" s="137">
        <f t="shared" si="116"/>
        <v>-0.14195918857594697</v>
      </c>
      <c r="L1092" s="137">
        <f t="shared" si="117"/>
        <v>2.5613659860607776E-2</v>
      </c>
      <c r="M1092" s="137">
        <f t="shared" si="118"/>
        <v>-9.2505190265828069E-2</v>
      </c>
      <c r="N1092" s="383">
        <f t="shared" si="112"/>
        <v>-471.03642883359652</v>
      </c>
    </row>
    <row r="1093" spans="2:14" x14ac:dyDescent="0.2">
      <c r="B1093" s="382">
        <v>17</v>
      </c>
      <c r="C1093" s="382">
        <v>3359</v>
      </c>
      <c r="D1093" s="379" t="s">
        <v>1662</v>
      </c>
      <c r="E1093" s="380">
        <v>1629</v>
      </c>
      <c r="F1093" s="380">
        <v>7205</v>
      </c>
      <c r="G1093" s="380">
        <v>2618</v>
      </c>
      <c r="H1093" s="137">
        <f t="shared" si="113"/>
        <v>0.58945176960444134</v>
      </c>
      <c r="I1093" s="381">
        <f t="shared" si="114"/>
        <v>0.62223071046600453</v>
      </c>
      <c r="J1093" s="137">
        <f t="shared" si="115"/>
        <v>-4.2703977816654956E-2</v>
      </c>
      <c r="K1093" s="137">
        <f t="shared" si="116"/>
        <v>-0.17222021089180348</v>
      </c>
      <c r="L1093" s="137">
        <f t="shared" si="117"/>
        <v>0.16831770171285254</v>
      </c>
      <c r="M1093" s="137">
        <f t="shared" si="118"/>
        <v>-4.6606486995605878E-2</v>
      </c>
      <c r="N1093" s="383">
        <f t="shared" si="112"/>
        <v>-122.01578295449619</v>
      </c>
    </row>
    <row r="1094" spans="2:14" x14ac:dyDescent="0.2">
      <c r="B1094" s="382">
        <v>17</v>
      </c>
      <c r="C1094" s="382">
        <v>3360</v>
      </c>
      <c r="D1094" s="379" t="s">
        <v>1663</v>
      </c>
      <c r="E1094" s="380">
        <v>1893</v>
      </c>
      <c r="F1094" s="380">
        <v>8648</v>
      </c>
      <c r="G1094" s="380">
        <v>3833</v>
      </c>
      <c r="H1094" s="137">
        <f t="shared" si="113"/>
        <v>0.66211840888066609</v>
      </c>
      <c r="I1094" s="381">
        <f t="shared" si="114"/>
        <v>0.49386903208974692</v>
      </c>
      <c r="J1094" s="137">
        <f t="shared" si="115"/>
        <v>-1.0023563805583089E-2</v>
      </c>
      <c r="K1094" s="137">
        <f t="shared" si="116"/>
        <v>-0.17034172402633016</v>
      </c>
      <c r="L1094" s="137">
        <f t="shared" si="117"/>
        <v>6.0660713721407827E-2</v>
      </c>
      <c r="M1094" s="137">
        <f t="shared" si="118"/>
        <v>-0.11970457411050542</v>
      </c>
      <c r="N1094" s="383">
        <f t="shared" si="112"/>
        <v>-458.82763256556728</v>
      </c>
    </row>
    <row r="1095" spans="2:14" x14ac:dyDescent="0.2">
      <c r="B1095" s="382">
        <v>17</v>
      </c>
      <c r="C1095" s="382">
        <v>3374</v>
      </c>
      <c r="D1095" s="379" t="s">
        <v>1664</v>
      </c>
      <c r="E1095" s="380">
        <v>564</v>
      </c>
      <c r="F1095" s="380">
        <v>272</v>
      </c>
      <c r="G1095" s="380">
        <v>2079</v>
      </c>
      <c r="H1095" s="137">
        <f t="shared" si="113"/>
        <v>9.7169117647058822</v>
      </c>
      <c r="I1095" s="381">
        <f t="shared" si="114"/>
        <v>0.27128427128427129</v>
      </c>
      <c r="J1095" s="137">
        <f t="shared" si="115"/>
        <v>-5.7201708805928807E-2</v>
      </c>
      <c r="K1095" s="137">
        <f t="shared" si="116"/>
        <v>6.3731442944223615E-2</v>
      </c>
      <c r="L1095" s="137">
        <f t="shared" si="117"/>
        <v>-0.12602120898509644</v>
      </c>
      <c r="M1095" s="137">
        <f t="shared" si="118"/>
        <v>-0.11949147484680164</v>
      </c>
      <c r="N1095" s="383">
        <f t="shared" si="112"/>
        <v>-248.42277620650063</v>
      </c>
    </row>
    <row r="1096" spans="2:14" x14ac:dyDescent="0.2">
      <c r="B1096" s="382">
        <v>17</v>
      </c>
      <c r="C1096" s="382">
        <v>3379</v>
      </c>
      <c r="D1096" s="379" t="s">
        <v>1665</v>
      </c>
      <c r="E1096" s="380">
        <v>4695</v>
      </c>
      <c r="F1096" s="380">
        <v>4995</v>
      </c>
      <c r="G1096" s="380">
        <v>9161</v>
      </c>
      <c r="H1096" s="137">
        <f t="shared" si="113"/>
        <v>2.7739739739739742</v>
      </c>
      <c r="I1096" s="381">
        <f t="shared" si="114"/>
        <v>0.51249863552013974</v>
      </c>
      <c r="J1096" s="137">
        <f t="shared" si="115"/>
        <v>0.1332861035614876</v>
      </c>
      <c r="K1096" s="137">
        <f t="shared" si="116"/>
        <v>-0.11574868132726482</v>
      </c>
      <c r="L1096" s="137">
        <f t="shared" si="117"/>
        <v>7.628536913384551E-2</v>
      </c>
      <c r="M1096" s="137">
        <f t="shared" si="118"/>
        <v>9.3822791368068287E-2</v>
      </c>
      <c r="N1096" s="383">
        <f t="shared" si="112"/>
        <v>859.51059172287353</v>
      </c>
    </row>
    <row r="1097" spans="2:14" x14ac:dyDescent="0.2">
      <c r="B1097" s="382">
        <v>17</v>
      </c>
      <c r="C1097" s="382">
        <v>3392</v>
      </c>
      <c r="D1097" s="379" t="s">
        <v>1666</v>
      </c>
      <c r="E1097" s="380">
        <v>5108</v>
      </c>
      <c r="F1097" s="380">
        <v>4205</v>
      </c>
      <c r="G1097" s="380">
        <v>9755</v>
      </c>
      <c r="H1097" s="137">
        <f t="shared" si="113"/>
        <v>3.534601664684899</v>
      </c>
      <c r="I1097" s="381">
        <f t="shared" si="114"/>
        <v>0.52362890825217834</v>
      </c>
      <c r="J1097" s="137">
        <f t="shared" si="115"/>
        <v>0.1492631948557894</v>
      </c>
      <c r="K1097" s="137">
        <f t="shared" si="116"/>
        <v>-9.6085887771002701E-2</v>
      </c>
      <c r="L1097" s="137">
        <f t="shared" si="117"/>
        <v>8.5620333065543508E-2</v>
      </c>
      <c r="M1097" s="137">
        <f t="shared" si="118"/>
        <v>0.13879764015033019</v>
      </c>
      <c r="N1097" s="383">
        <f t="shared" si="112"/>
        <v>1353.9709796664711</v>
      </c>
    </row>
    <row r="1098" spans="2:14" x14ac:dyDescent="0.2">
      <c r="B1098" s="382">
        <v>17</v>
      </c>
      <c r="C1098" s="382">
        <v>3393</v>
      </c>
      <c r="D1098" s="379" t="s">
        <v>1667</v>
      </c>
      <c r="E1098" s="380">
        <v>616</v>
      </c>
      <c r="F1098" s="380">
        <v>1366</v>
      </c>
      <c r="G1098" s="380">
        <v>1645</v>
      </c>
      <c r="H1098" s="137">
        <f t="shared" si="113"/>
        <v>1.6551976573938507</v>
      </c>
      <c r="I1098" s="381">
        <f t="shared" si="114"/>
        <v>0.37446808510638296</v>
      </c>
      <c r="J1098" s="137">
        <f t="shared" si="115"/>
        <v>-6.8875206485603857E-2</v>
      </c>
      <c r="K1098" s="137">
        <f t="shared" si="116"/>
        <v>-0.14466988419326818</v>
      </c>
      <c r="L1098" s="137">
        <f t="shared" si="117"/>
        <v>-3.9480905476465968E-2</v>
      </c>
      <c r="M1098" s="137">
        <f t="shared" si="118"/>
        <v>-0.253025996155338</v>
      </c>
      <c r="N1098" s="383">
        <f t="shared" si="112"/>
        <v>-416.22776367553098</v>
      </c>
    </row>
    <row r="1099" spans="2:14" x14ac:dyDescent="0.2">
      <c r="B1099" s="382">
        <v>17</v>
      </c>
      <c r="C1099" s="382">
        <v>3394</v>
      </c>
      <c r="D1099" s="379" t="s">
        <v>1668</v>
      </c>
      <c r="E1099" s="380">
        <v>1230</v>
      </c>
      <c r="F1099" s="380">
        <v>5024</v>
      </c>
      <c r="G1099" s="380">
        <v>2969</v>
      </c>
      <c r="H1099" s="137">
        <f t="shared" si="113"/>
        <v>0.8357882165605095</v>
      </c>
      <c r="I1099" s="381">
        <f t="shared" si="114"/>
        <v>0.41428090266082856</v>
      </c>
      <c r="J1099" s="137">
        <f t="shared" si="115"/>
        <v>-3.3262969324567529E-2</v>
      </c>
      <c r="K1099" s="137">
        <f t="shared" si="116"/>
        <v>-0.16585222986635181</v>
      </c>
      <c r="L1099" s="137">
        <f t="shared" si="117"/>
        <v>-6.0898804012024408E-3</v>
      </c>
      <c r="M1099" s="137">
        <f t="shared" si="118"/>
        <v>-0.20520507959212181</v>
      </c>
      <c r="N1099" s="383">
        <f t="shared" si="112"/>
        <v>-609.25388130900967</v>
      </c>
    </row>
    <row r="1100" spans="2:14" x14ac:dyDescent="0.2">
      <c r="B1100" s="382">
        <v>17</v>
      </c>
      <c r="C1100" s="382">
        <v>3395</v>
      </c>
      <c r="D1100" s="379" t="s">
        <v>1669</v>
      </c>
      <c r="E1100" s="380">
        <v>2582</v>
      </c>
      <c r="F1100" s="380">
        <v>2134</v>
      </c>
      <c r="G1100" s="380">
        <v>5202</v>
      </c>
      <c r="H1100" s="137">
        <f t="shared" si="113"/>
        <v>3.6476101218369261</v>
      </c>
      <c r="I1100" s="381">
        <f t="shared" si="114"/>
        <v>0.49634755863129565</v>
      </c>
      <c r="J1100" s="137">
        <f t="shared" si="115"/>
        <v>2.6799059059567018E-2</v>
      </c>
      <c r="K1100" s="137">
        <f t="shared" si="116"/>
        <v>-9.3164534801305876E-2</v>
      </c>
      <c r="L1100" s="137">
        <f t="shared" si="117"/>
        <v>6.2739454865145802E-2</v>
      </c>
      <c r="M1100" s="137">
        <f t="shared" si="118"/>
        <v>-3.6260208765930557E-3</v>
      </c>
      <c r="N1100" s="383">
        <f t="shared" si="112"/>
        <v>-18.862560600037074</v>
      </c>
    </row>
    <row r="1101" spans="2:14" x14ac:dyDescent="0.2">
      <c r="B1101" s="382">
        <v>17</v>
      </c>
      <c r="C1101" s="382">
        <v>3396</v>
      </c>
      <c r="D1101" s="379" t="s">
        <v>1670</v>
      </c>
      <c r="E1101" s="380">
        <v>2392</v>
      </c>
      <c r="F1101" s="380">
        <v>8072</v>
      </c>
      <c r="G1101" s="380">
        <v>6437</v>
      </c>
      <c r="H1101" s="137">
        <f t="shared" si="113"/>
        <v>1.0937809712586719</v>
      </c>
      <c r="I1101" s="381">
        <f t="shared" si="114"/>
        <v>0.37160167780021747</v>
      </c>
      <c r="J1101" s="137">
        <f t="shared" si="115"/>
        <v>6.0017422272467223E-2</v>
      </c>
      <c r="K1101" s="137">
        <f t="shared" si="116"/>
        <v>-0.15918292458520963</v>
      </c>
      <c r="L1101" s="137">
        <f t="shared" si="117"/>
        <v>-4.1884962363552651E-2</v>
      </c>
      <c r="M1101" s="137">
        <f t="shared" si="118"/>
        <v>-0.14105046467629506</v>
      </c>
      <c r="N1101" s="383">
        <f t="shared" ref="N1101:N1164" si="119">M1101*G1101</f>
        <v>-907.94184112131131</v>
      </c>
    </row>
    <row r="1102" spans="2:14" x14ac:dyDescent="0.2">
      <c r="B1102" s="382">
        <v>17</v>
      </c>
      <c r="C1102" s="382">
        <v>3401</v>
      </c>
      <c r="D1102" s="379" t="s">
        <v>1671</v>
      </c>
      <c r="E1102" s="380">
        <v>1874</v>
      </c>
      <c r="F1102" s="380">
        <v>1438</v>
      </c>
      <c r="G1102" s="380">
        <v>4132</v>
      </c>
      <c r="H1102" s="137">
        <f t="shared" ref="H1102:H1165" si="120">(G1102+E1102)/F1102</f>
        <v>4.1766342141863699</v>
      </c>
      <c r="I1102" s="381">
        <f t="shared" ref="I1102:I1165" si="121">E1102/G1102</f>
        <v>0.45353339787028074</v>
      </c>
      <c r="J1102" s="137">
        <f t="shared" ref="J1102:J1165" si="122">$J$6*(G1102-G$10)/G$11</f>
        <v>-1.9812232382493558E-3</v>
      </c>
      <c r="K1102" s="137">
        <f t="shared" ref="K1102:K1165" si="123">$K$6*(H1102-H$10)/H$11</f>
        <v>-7.948886713736153E-2</v>
      </c>
      <c r="L1102" s="137">
        <f t="shared" ref="L1102:L1165" si="124">$L$6*(I1102-I$10)/I$11</f>
        <v>2.683120211231399E-2</v>
      </c>
      <c r="M1102" s="137">
        <f t="shared" ref="M1102:M1165" si="125">SUM(J1102:L1102)</f>
        <v>-5.4638888263296895E-2</v>
      </c>
      <c r="N1102" s="383">
        <f t="shared" si="119"/>
        <v>-225.76788630394276</v>
      </c>
    </row>
    <row r="1103" spans="2:14" x14ac:dyDescent="0.2">
      <c r="B1103" s="382">
        <v>17</v>
      </c>
      <c r="C1103" s="382">
        <v>3402</v>
      </c>
      <c r="D1103" s="379" t="s">
        <v>1672</v>
      </c>
      <c r="E1103" s="380">
        <v>4159</v>
      </c>
      <c r="F1103" s="380">
        <v>1121</v>
      </c>
      <c r="G1103" s="380">
        <v>10631</v>
      </c>
      <c r="H1103" s="137">
        <f t="shared" si="120"/>
        <v>13.193577163247101</v>
      </c>
      <c r="I1103" s="381">
        <f t="shared" si="121"/>
        <v>0.39121437305991913</v>
      </c>
      <c r="J1103" s="137">
        <f t="shared" si="122"/>
        <v>0.17282536989587083</v>
      </c>
      <c r="K1103" s="137">
        <f t="shared" si="123"/>
        <v>0.15360583856584734</v>
      </c>
      <c r="L1103" s="137">
        <f t="shared" si="124"/>
        <v>-2.543578746366984E-2</v>
      </c>
      <c r="M1103" s="137">
        <f t="shared" si="125"/>
        <v>0.30099542099804832</v>
      </c>
      <c r="N1103" s="383">
        <f t="shared" si="119"/>
        <v>3199.8823206302518</v>
      </c>
    </row>
    <row r="1104" spans="2:14" x14ac:dyDescent="0.2">
      <c r="B1104" s="382">
        <v>17</v>
      </c>
      <c r="C1104" s="382">
        <v>3405</v>
      </c>
      <c r="D1104" s="379" t="s">
        <v>1673</v>
      </c>
      <c r="E1104" s="380">
        <v>2333</v>
      </c>
      <c r="F1104" s="380">
        <v>1081</v>
      </c>
      <c r="G1104" s="380">
        <v>4023</v>
      </c>
      <c r="H1104" s="137">
        <f t="shared" si="120"/>
        <v>5.8797409805735432</v>
      </c>
      <c r="I1104" s="381">
        <f t="shared" si="121"/>
        <v>0.57991548595575437</v>
      </c>
      <c r="J1104" s="137">
        <f t="shared" si="122"/>
        <v>-4.9130463882138273E-3</v>
      </c>
      <c r="K1104" s="137">
        <f t="shared" si="123"/>
        <v>-3.5462285985096979E-2</v>
      </c>
      <c r="L1104" s="137">
        <f t="shared" si="124"/>
        <v>0.13282790698142199</v>
      </c>
      <c r="M1104" s="137">
        <f t="shared" si="125"/>
        <v>9.2452574608111182E-2</v>
      </c>
      <c r="N1104" s="383">
        <f t="shared" si="119"/>
        <v>371.93670764843131</v>
      </c>
    </row>
    <row r="1105" spans="2:14" x14ac:dyDescent="0.2">
      <c r="B1105" s="382">
        <v>17</v>
      </c>
      <c r="C1105" s="382">
        <v>3407</v>
      </c>
      <c r="D1105" s="379" t="s">
        <v>1674</v>
      </c>
      <c r="E1105" s="380">
        <v>2381</v>
      </c>
      <c r="F1105" s="380">
        <v>1384</v>
      </c>
      <c r="G1105" s="380">
        <v>6674</v>
      </c>
      <c r="H1105" s="137">
        <f t="shared" si="120"/>
        <v>6.5426300578034686</v>
      </c>
      <c r="I1105" s="381">
        <f t="shared" si="121"/>
        <v>0.3567575666766557</v>
      </c>
      <c r="J1105" s="137">
        <f t="shared" si="122"/>
        <v>6.6392120314133093E-2</v>
      </c>
      <c r="K1105" s="137">
        <f t="shared" si="123"/>
        <v>-1.8326108541845371E-2</v>
      </c>
      <c r="L1105" s="137">
        <f t="shared" si="124"/>
        <v>-5.4334723952744732E-2</v>
      </c>
      <c r="M1105" s="137">
        <f t="shared" si="125"/>
        <v>-6.2687121804570062E-3</v>
      </c>
      <c r="N1105" s="383">
        <f t="shared" si="119"/>
        <v>-41.837385092370056</v>
      </c>
    </row>
    <row r="1106" spans="2:14" x14ac:dyDescent="0.2">
      <c r="B1106" s="382">
        <v>17</v>
      </c>
      <c r="C1106" s="382">
        <v>3408</v>
      </c>
      <c r="D1106" s="379" t="s">
        <v>1675</v>
      </c>
      <c r="E1106" s="380">
        <v>6897</v>
      </c>
      <c r="F1106" s="380">
        <v>1420</v>
      </c>
      <c r="G1106" s="380">
        <v>14279</v>
      </c>
      <c r="H1106" s="137">
        <f t="shared" si="120"/>
        <v>14.912676056338029</v>
      </c>
      <c r="I1106" s="381">
        <f t="shared" si="121"/>
        <v>0.48301701799845925</v>
      </c>
      <c r="J1106" s="137">
        <f t="shared" si="122"/>
        <v>0.27094730430936065</v>
      </c>
      <c r="K1106" s="137">
        <f t="shared" si="123"/>
        <v>0.1980458281303242</v>
      </c>
      <c r="L1106" s="137">
        <f t="shared" si="124"/>
        <v>5.1559125416491755E-2</v>
      </c>
      <c r="M1106" s="137">
        <f t="shared" si="125"/>
        <v>0.52055225785617665</v>
      </c>
      <c r="N1106" s="383">
        <f t="shared" si="119"/>
        <v>7432.9656899283464</v>
      </c>
    </row>
    <row r="1107" spans="2:14" x14ac:dyDescent="0.2">
      <c r="B1107" s="382">
        <v>17</v>
      </c>
      <c r="C1107" s="382">
        <v>3422</v>
      </c>
      <c r="D1107" s="379" t="s">
        <v>1676</v>
      </c>
      <c r="E1107" s="380">
        <v>676</v>
      </c>
      <c r="F1107" s="380">
        <v>1558</v>
      </c>
      <c r="G1107" s="380">
        <v>1497</v>
      </c>
      <c r="H1107" s="137">
        <f t="shared" si="120"/>
        <v>1.3947368421052631</v>
      </c>
      <c r="I1107" s="381">
        <f t="shared" si="121"/>
        <v>0.45156980627922511</v>
      </c>
      <c r="J1107" s="137">
        <f t="shared" si="122"/>
        <v>-7.2856030579133604E-2</v>
      </c>
      <c r="K1107" s="137">
        <f t="shared" si="123"/>
        <v>-0.15140299068289451</v>
      </c>
      <c r="L1107" s="137">
        <f t="shared" si="124"/>
        <v>2.51843371054641E-2</v>
      </c>
      <c r="M1107" s="137">
        <f t="shared" si="125"/>
        <v>-0.19907468415656401</v>
      </c>
      <c r="N1107" s="383">
        <f t="shared" si="119"/>
        <v>-298.01480218237634</v>
      </c>
    </row>
    <row r="1108" spans="2:14" x14ac:dyDescent="0.2">
      <c r="B1108" s="382">
        <v>17</v>
      </c>
      <c r="C1108" s="382">
        <v>3423</v>
      </c>
      <c r="D1108" s="379" t="s">
        <v>1677</v>
      </c>
      <c r="E1108" s="380">
        <v>897</v>
      </c>
      <c r="F1108" s="380">
        <v>1627</v>
      </c>
      <c r="G1108" s="380">
        <v>3256</v>
      </c>
      <c r="H1108" s="137">
        <f t="shared" si="120"/>
        <v>2.5525507068223723</v>
      </c>
      <c r="I1108" s="381">
        <f t="shared" si="121"/>
        <v>0.27549140049140047</v>
      </c>
      <c r="J1108" s="137">
        <f t="shared" si="122"/>
        <v>-2.5543398278330794E-2</v>
      </c>
      <c r="K1108" s="137">
        <f t="shared" si="123"/>
        <v>-0.12147263805895535</v>
      </c>
      <c r="L1108" s="137">
        <f t="shared" si="124"/>
        <v>-0.12249268813479462</v>
      </c>
      <c r="M1108" s="137">
        <f t="shared" si="125"/>
        <v>-0.26950872447208074</v>
      </c>
      <c r="N1108" s="383">
        <f t="shared" si="119"/>
        <v>-877.52040688109491</v>
      </c>
    </row>
    <row r="1109" spans="2:14" x14ac:dyDescent="0.2">
      <c r="B1109" s="382">
        <v>17</v>
      </c>
      <c r="C1109" s="382">
        <v>3424</v>
      </c>
      <c r="D1109" s="379" t="s">
        <v>1678</v>
      </c>
      <c r="E1109" s="380">
        <v>3468</v>
      </c>
      <c r="F1109" s="380">
        <v>1737</v>
      </c>
      <c r="G1109" s="380">
        <v>4660</v>
      </c>
      <c r="H1109" s="137">
        <f t="shared" si="120"/>
        <v>4.6793321819228559</v>
      </c>
      <c r="I1109" s="381">
        <f t="shared" si="121"/>
        <v>0.74420600858369101</v>
      </c>
      <c r="J1109" s="137">
        <f t="shared" si="122"/>
        <v>1.2220635690018909E-2</v>
      </c>
      <c r="K1109" s="137">
        <f t="shared" si="123"/>
        <v>-6.6493749445134878E-2</v>
      </c>
      <c r="L1109" s="137">
        <f t="shared" si="124"/>
        <v>0.2706184301765085</v>
      </c>
      <c r="M1109" s="137">
        <f t="shared" si="125"/>
        <v>0.21634531642139254</v>
      </c>
      <c r="N1109" s="383">
        <f t="shared" si="119"/>
        <v>1008.1691745236892</v>
      </c>
    </row>
    <row r="1110" spans="2:14" x14ac:dyDescent="0.2">
      <c r="B1110" s="382">
        <v>17</v>
      </c>
      <c r="C1110" s="382">
        <v>3426</v>
      </c>
      <c r="D1110" s="379" t="s">
        <v>1679</v>
      </c>
      <c r="E1110" s="380">
        <v>2024</v>
      </c>
      <c r="F1110" s="380">
        <v>881</v>
      </c>
      <c r="G1110" s="380">
        <v>5026</v>
      </c>
      <c r="H1110" s="137">
        <f t="shared" si="120"/>
        <v>8.0022701475595905</v>
      </c>
      <c r="I1110" s="381">
        <f t="shared" si="121"/>
        <v>0.40270592916832471</v>
      </c>
      <c r="J1110" s="137">
        <f t="shared" si="122"/>
        <v>2.2065106083477594E-2</v>
      </c>
      <c r="K1110" s="137">
        <f t="shared" si="123"/>
        <v>1.9406677289936992E-2</v>
      </c>
      <c r="L1110" s="137">
        <f t="shared" si="124"/>
        <v>-1.5797815028164037E-2</v>
      </c>
      <c r="M1110" s="137">
        <f t="shared" si="125"/>
        <v>2.5673968345250552E-2</v>
      </c>
      <c r="N1110" s="383">
        <f t="shared" si="119"/>
        <v>129.03736490322927</v>
      </c>
    </row>
    <row r="1111" spans="2:14" x14ac:dyDescent="0.2">
      <c r="B1111" s="382">
        <v>17</v>
      </c>
      <c r="C1111" s="382">
        <v>3427</v>
      </c>
      <c r="D1111" s="379" t="s">
        <v>1680</v>
      </c>
      <c r="E1111" s="380">
        <v>15914</v>
      </c>
      <c r="F1111" s="380">
        <v>2067</v>
      </c>
      <c r="G1111" s="380">
        <v>24980</v>
      </c>
      <c r="H1111" s="137">
        <f t="shared" si="120"/>
        <v>19.784228350266087</v>
      </c>
      <c r="I1111" s="381">
        <f t="shared" si="121"/>
        <v>0.63706965572457963</v>
      </c>
      <c r="J1111" s="137">
        <f t="shared" si="122"/>
        <v>0.55877702474761581</v>
      </c>
      <c r="K1111" s="137">
        <f t="shared" si="123"/>
        <v>0.32397909117589313</v>
      </c>
      <c r="L1111" s="137">
        <f t="shared" si="124"/>
        <v>0.18076313068913499</v>
      </c>
      <c r="M1111" s="137">
        <f t="shared" si="125"/>
        <v>1.063519246612644</v>
      </c>
      <c r="N1111" s="383">
        <f t="shared" si="119"/>
        <v>26566.710780383848</v>
      </c>
    </row>
    <row r="1112" spans="2:14" x14ac:dyDescent="0.2">
      <c r="B1112" s="382">
        <v>17</v>
      </c>
      <c r="C1112" s="382">
        <v>3441</v>
      </c>
      <c r="D1112" s="379" t="s">
        <v>1681</v>
      </c>
      <c r="E1112" s="380">
        <v>587</v>
      </c>
      <c r="F1112" s="380">
        <v>619</v>
      </c>
      <c r="G1112" s="380">
        <v>2128</v>
      </c>
      <c r="H1112" s="137">
        <f t="shared" si="120"/>
        <v>4.3861066235864294</v>
      </c>
      <c r="I1112" s="381">
        <f t="shared" si="121"/>
        <v>0.27584586466165412</v>
      </c>
      <c r="J1112" s="137">
        <f t="shared" si="122"/>
        <v>-5.5883733261449367E-2</v>
      </c>
      <c r="K1112" s="137">
        <f t="shared" si="123"/>
        <v>-7.4073848998965172E-2</v>
      </c>
      <c r="L1112" s="137">
        <f t="shared" si="124"/>
        <v>-0.12219539890172197</v>
      </c>
      <c r="M1112" s="137">
        <f t="shared" si="125"/>
        <v>-0.25215298116213652</v>
      </c>
      <c r="N1112" s="383">
        <f t="shared" si="119"/>
        <v>-536.58154391302651</v>
      </c>
    </row>
    <row r="1113" spans="2:14" x14ac:dyDescent="0.2">
      <c r="B1113" s="382">
        <v>17</v>
      </c>
      <c r="C1113" s="382">
        <v>3442</v>
      </c>
      <c r="D1113" s="379" t="s">
        <v>1682</v>
      </c>
      <c r="E1113" s="380">
        <v>2588</v>
      </c>
      <c r="F1113" s="380">
        <v>1250</v>
      </c>
      <c r="G1113" s="380">
        <v>8609</v>
      </c>
      <c r="H1113" s="137">
        <f t="shared" si="120"/>
        <v>8.9575999999999993</v>
      </c>
      <c r="I1113" s="381">
        <f t="shared" si="121"/>
        <v>0.30061563480078984</v>
      </c>
      <c r="J1113" s="137">
        <f t="shared" si="122"/>
        <v>0.11843870559102532</v>
      </c>
      <c r="K1113" s="137">
        <f t="shared" si="123"/>
        <v>4.4102667057431669E-2</v>
      </c>
      <c r="L1113" s="137">
        <f t="shared" si="124"/>
        <v>-0.10142098335845331</v>
      </c>
      <c r="M1113" s="137">
        <f t="shared" si="125"/>
        <v>6.1120389290003657E-2</v>
      </c>
      <c r="N1113" s="383">
        <f t="shared" si="119"/>
        <v>526.18543139764154</v>
      </c>
    </row>
    <row r="1114" spans="2:14" x14ac:dyDescent="0.2">
      <c r="B1114" s="382">
        <v>17</v>
      </c>
      <c r="C1114" s="382">
        <v>3443</v>
      </c>
      <c r="D1114" s="379" t="s">
        <v>1683</v>
      </c>
      <c r="E1114" s="380">
        <v>13460</v>
      </c>
      <c r="F1114" s="380">
        <v>2704</v>
      </c>
      <c r="G1114" s="380">
        <v>18454</v>
      </c>
      <c r="H1114" s="137">
        <f t="shared" si="120"/>
        <v>11.802514792899409</v>
      </c>
      <c r="I1114" s="381">
        <f t="shared" si="121"/>
        <v>0.72938116397528996</v>
      </c>
      <c r="J1114" s="137">
        <f t="shared" si="122"/>
        <v>0.38324420019102734</v>
      </c>
      <c r="K1114" s="137">
        <f t="shared" si="123"/>
        <v>0.11764583796888455</v>
      </c>
      <c r="L1114" s="137">
        <f t="shared" si="124"/>
        <v>0.25818482742083687</v>
      </c>
      <c r="M1114" s="137">
        <f t="shared" si="125"/>
        <v>0.75907486558074866</v>
      </c>
      <c r="N1114" s="383">
        <f t="shared" si="119"/>
        <v>14007.967569427135</v>
      </c>
    </row>
    <row r="1115" spans="2:14" x14ac:dyDescent="0.2">
      <c r="B1115" s="382">
        <v>17</v>
      </c>
      <c r="C1115" s="382">
        <v>3444</v>
      </c>
      <c r="D1115" s="379" t="s">
        <v>1684</v>
      </c>
      <c r="E1115" s="380">
        <v>1488</v>
      </c>
      <c r="F1115" s="380">
        <v>3117</v>
      </c>
      <c r="G1115" s="380">
        <v>3544</v>
      </c>
      <c r="H1115" s="137">
        <f t="shared" si="120"/>
        <v>1.6143727943535451</v>
      </c>
      <c r="I1115" s="381">
        <f t="shared" si="121"/>
        <v>0.41986455981941312</v>
      </c>
      <c r="J1115" s="137">
        <f t="shared" si="122"/>
        <v>-1.7796929772002652E-2</v>
      </c>
      <c r="K1115" s="137">
        <f t="shared" si="123"/>
        <v>-0.14572523737555099</v>
      </c>
      <c r="L1115" s="137">
        <f t="shared" si="124"/>
        <v>-1.4068650396545691E-3</v>
      </c>
      <c r="M1115" s="137">
        <f t="shared" si="125"/>
        <v>-0.1649290321872082</v>
      </c>
      <c r="N1115" s="383">
        <f t="shared" si="119"/>
        <v>-584.50849007146587</v>
      </c>
    </row>
    <row r="1116" spans="2:14" x14ac:dyDescent="0.2">
      <c r="B1116" s="382">
        <v>18</v>
      </c>
      <c r="C1116" s="382">
        <v>3506</v>
      </c>
      <c r="D1116" s="379" t="s">
        <v>1685</v>
      </c>
      <c r="E1116" s="380">
        <v>2827</v>
      </c>
      <c r="F1116" s="380">
        <v>3731</v>
      </c>
      <c r="G1116" s="380">
        <v>2742</v>
      </c>
      <c r="H1116" s="137">
        <f t="shared" si="120"/>
        <v>1.4926293218976145</v>
      </c>
      <c r="I1116" s="381">
        <f t="shared" si="121"/>
        <v>1.0309992706053974</v>
      </c>
      <c r="J1116" s="137">
        <f t="shared" si="122"/>
        <v>-3.9368692765319228E-2</v>
      </c>
      <c r="K1116" s="137">
        <f t="shared" si="123"/>
        <v>-0.14887239701088589</v>
      </c>
      <c r="L1116" s="137">
        <f t="shared" si="124"/>
        <v>0.51115204703212092</v>
      </c>
      <c r="M1116" s="137">
        <f t="shared" si="125"/>
        <v>0.32291095725591579</v>
      </c>
      <c r="N1116" s="383">
        <f t="shared" si="119"/>
        <v>885.42184479572109</v>
      </c>
    </row>
    <row r="1117" spans="2:14" x14ac:dyDescent="0.2">
      <c r="B1117" s="382">
        <v>18</v>
      </c>
      <c r="C1117" s="382">
        <v>3513</v>
      </c>
      <c r="D1117" s="379" t="s">
        <v>1686</v>
      </c>
      <c r="E1117" s="380">
        <v>204</v>
      </c>
      <c r="F1117" s="380">
        <v>1423</v>
      </c>
      <c r="G1117" s="380">
        <v>528</v>
      </c>
      <c r="H1117" s="137">
        <f t="shared" si="120"/>
        <v>0.51440618411806038</v>
      </c>
      <c r="I1117" s="381">
        <f t="shared" si="121"/>
        <v>0.38636363636363635</v>
      </c>
      <c r="J1117" s="137">
        <f t="shared" si="122"/>
        <v>-9.8919669407716848E-2</v>
      </c>
      <c r="K1117" s="137">
        <f t="shared" si="123"/>
        <v>-0.17416019529251381</v>
      </c>
      <c r="L1117" s="137">
        <f t="shared" si="124"/>
        <v>-2.9504102157488665E-2</v>
      </c>
      <c r="M1117" s="137">
        <f t="shared" si="125"/>
        <v>-0.30258396685771932</v>
      </c>
      <c r="N1117" s="383">
        <f t="shared" si="119"/>
        <v>-159.7643345008758</v>
      </c>
    </row>
    <row r="1118" spans="2:14" x14ac:dyDescent="0.2">
      <c r="B1118" s="382">
        <v>18</v>
      </c>
      <c r="C1118" s="382">
        <v>3514</v>
      </c>
      <c r="D1118" s="379" t="s">
        <v>1687</v>
      </c>
      <c r="E1118" s="380">
        <v>56</v>
      </c>
      <c r="F1118" s="380">
        <v>965</v>
      </c>
      <c r="G1118" s="380">
        <v>209</v>
      </c>
      <c r="H1118" s="137">
        <f t="shared" si="120"/>
        <v>0.27461139896373055</v>
      </c>
      <c r="I1118" s="381">
        <f t="shared" si="121"/>
        <v>0.26794258373205743</v>
      </c>
      <c r="J1118" s="137">
        <f t="shared" si="122"/>
        <v>-0.10749995917687892</v>
      </c>
      <c r="K1118" s="137">
        <f t="shared" si="123"/>
        <v>-0.1803590694775318</v>
      </c>
      <c r="L1118" s="137">
        <f t="shared" si="124"/>
        <v>-0.12882388359352062</v>
      </c>
      <c r="M1118" s="137">
        <f t="shared" si="125"/>
        <v>-0.4166829122479313</v>
      </c>
      <c r="N1118" s="383">
        <f t="shared" si="119"/>
        <v>-87.086728659817638</v>
      </c>
    </row>
    <row r="1119" spans="2:14" x14ac:dyDescent="0.2">
      <c r="B1119" s="382">
        <v>18</v>
      </c>
      <c r="C1119" s="382">
        <v>3542</v>
      </c>
      <c r="D1119" s="379" t="s">
        <v>1688</v>
      </c>
      <c r="E1119" s="380">
        <v>736</v>
      </c>
      <c r="F1119" s="380">
        <v>7288</v>
      </c>
      <c r="G1119" s="380">
        <v>1313</v>
      </c>
      <c r="H1119" s="137">
        <f t="shared" si="120"/>
        <v>0.28114709110867181</v>
      </c>
      <c r="I1119" s="381">
        <f t="shared" si="121"/>
        <v>0.56054836252856055</v>
      </c>
      <c r="J1119" s="137">
        <f t="shared" si="122"/>
        <v>-7.780516323595435E-2</v>
      </c>
      <c r="K1119" s="137">
        <f t="shared" si="123"/>
        <v>-0.18019011695718229</v>
      </c>
      <c r="L1119" s="137">
        <f t="shared" si="124"/>
        <v>0.11658469326993874</v>
      </c>
      <c r="M1119" s="137">
        <f t="shared" si="125"/>
        <v>-0.14141058692319791</v>
      </c>
      <c r="N1119" s="383">
        <f t="shared" si="119"/>
        <v>-185.67210063015887</v>
      </c>
    </row>
    <row r="1120" spans="2:14" x14ac:dyDescent="0.2">
      <c r="B1120" s="382">
        <v>18</v>
      </c>
      <c r="C1120" s="382">
        <v>3543</v>
      </c>
      <c r="D1120" s="379" t="s">
        <v>1689</v>
      </c>
      <c r="E1120" s="380">
        <v>1570</v>
      </c>
      <c r="F1120" s="380">
        <v>19913</v>
      </c>
      <c r="G1120" s="380">
        <v>2424</v>
      </c>
      <c r="H1120" s="137">
        <f t="shared" si="120"/>
        <v>0.20057249033294833</v>
      </c>
      <c r="I1120" s="381">
        <f t="shared" si="121"/>
        <v>0.64768976897689767</v>
      </c>
      <c r="J1120" s="137">
        <f t="shared" si="122"/>
        <v>-4.7922085074389879E-2</v>
      </c>
      <c r="K1120" s="137">
        <f t="shared" si="123"/>
        <v>-0.18227303053011634</v>
      </c>
      <c r="L1120" s="137">
        <f t="shared" si="124"/>
        <v>0.18967022367308015</v>
      </c>
      <c r="M1120" s="137">
        <f t="shared" si="125"/>
        <v>-4.0524891931426082E-2</v>
      </c>
      <c r="N1120" s="383">
        <f t="shared" si="119"/>
        <v>-98.232338041776828</v>
      </c>
    </row>
    <row r="1121" spans="2:14" x14ac:dyDescent="0.2">
      <c r="B1121" s="382">
        <v>18</v>
      </c>
      <c r="C1121" s="382">
        <v>3544</v>
      </c>
      <c r="D1121" s="379" t="s">
        <v>1690</v>
      </c>
      <c r="E1121" s="380">
        <v>610</v>
      </c>
      <c r="F1121" s="380">
        <v>9303</v>
      </c>
      <c r="G1121" s="380">
        <v>901</v>
      </c>
      <c r="H1121" s="137">
        <f t="shared" si="120"/>
        <v>0.16242072449747394</v>
      </c>
      <c r="I1121" s="381">
        <f t="shared" si="121"/>
        <v>0.67702552719200892</v>
      </c>
      <c r="J1121" s="137">
        <f t="shared" si="122"/>
        <v>-8.8886916793618237E-2</v>
      </c>
      <c r="K1121" s="137">
        <f t="shared" si="123"/>
        <v>-0.18325928215438819</v>
      </c>
      <c r="L1121" s="137">
        <f t="shared" si="124"/>
        <v>0.21427413513508792</v>
      </c>
      <c r="M1121" s="137">
        <f t="shared" si="125"/>
        <v>-5.7872063812918484E-2</v>
      </c>
      <c r="N1121" s="383">
        <f t="shared" si="119"/>
        <v>-52.142729495439553</v>
      </c>
    </row>
    <row r="1122" spans="2:14" x14ac:dyDescent="0.2">
      <c r="B1122" s="382">
        <v>18</v>
      </c>
      <c r="C1122" s="382">
        <v>3551</v>
      </c>
      <c r="D1122" s="379" t="s">
        <v>1691</v>
      </c>
      <c r="E1122" s="380">
        <v>889</v>
      </c>
      <c r="F1122" s="380">
        <v>3458</v>
      </c>
      <c r="G1122" s="380">
        <v>1105</v>
      </c>
      <c r="H1122" s="137">
        <f t="shared" si="120"/>
        <v>0.57663389242336616</v>
      </c>
      <c r="I1122" s="381">
        <f t="shared" si="121"/>
        <v>0.80452488687782808</v>
      </c>
      <c r="J1122" s="137">
        <f t="shared" si="122"/>
        <v>-8.3399834934969136E-2</v>
      </c>
      <c r="K1122" s="137">
        <f t="shared" si="123"/>
        <v>-0.1725515625845159</v>
      </c>
      <c r="L1122" s="137">
        <f t="shared" si="124"/>
        <v>0.32120789611613776</v>
      </c>
      <c r="M1122" s="137">
        <f t="shared" si="125"/>
        <v>6.5256498596652723E-2</v>
      </c>
      <c r="N1122" s="383">
        <f t="shared" si="119"/>
        <v>72.108430949301265</v>
      </c>
    </row>
    <row r="1123" spans="2:14" x14ac:dyDescent="0.2">
      <c r="B1123" s="382">
        <v>18</v>
      </c>
      <c r="C1123" s="382">
        <v>3561</v>
      </c>
      <c r="D1123" s="379" t="s">
        <v>1692</v>
      </c>
      <c r="E1123" s="380">
        <v>2319</v>
      </c>
      <c r="F1123" s="380">
        <v>10569</v>
      </c>
      <c r="G1123" s="380">
        <v>3525</v>
      </c>
      <c r="H1123" s="137">
        <f t="shared" si="120"/>
        <v>0.55293783707067845</v>
      </c>
      <c r="I1123" s="381">
        <f t="shared" si="121"/>
        <v>0.65787234042553189</v>
      </c>
      <c r="J1123" s="137">
        <f t="shared" si="122"/>
        <v>-1.830798151373958E-2</v>
      </c>
      <c r="K1123" s="137">
        <f t="shared" si="123"/>
        <v>-0.17316412330270664</v>
      </c>
      <c r="L1123" s="137">
        <f t="shared" si="124"/>
        <v>0.19821035018151012</v>
      </c>
      <c r="M1123" s="137">
        <f t="shared" si="125"/>
        <v>6.7382453650638996E-3</v>
      </c>
      <c r="N1123" s="383">
        <f t="shared" si="119"/>
        <v>23.752314911850245</v>
      </c>
    </row>
    <row r="1124" spans="2:14" x14ac:dyDescent="0.2">
      <c r="B1124" s="382">
        <v>18</v>
      </c>
      <c r="C1124" s="382">
        <v>3572</v>
      </c>
      <c r="D1124" s="379" t="s">
        <v>1693</v>
      </c>
      <c r="E1124" s="380">
        <v>263</v>
      </c>
      <c r="F1124" s="380">
        <v>1871</v>
      </c>
      <c r="G1124" s="380">
        <v>627</v>
      </c>
      <c r="H1124" s="137">
        <f t="shared" si="120"/>
        <v>0.4756814537680385</v>
      </c>
      <c r="I1124" s="381">
        <f t="shared" si="121"/>
        <v>0.41945773524720892</v>
      </c>
      <c r="J1124" s="137">
        <f t="shared" si="122"/>
        <v>-9.6256820858666534E-2</v>
      </c>
      <c r="K1124" s="137">
        <f t="shared" si="123"/>
        <v>-0.17516125847716166</v>
      </c>
      <c r="L1124" s="137">
        <f t="shared" si="124"/>
        <v>-1.7480689615605425E-3</v>
      </c>
      <c r="M1124" s="137">
        <f t="shared" si="125"/>
        <v>-0.27316614829738872</v>
      </c>
      <c r="N1124" s="383">
        <f t="shared" si="119"/>
        <v>-171.27517498246272</v>
      </c>
    </row>
    <row r="1125" spans="2:14" x14ac:dyDescent="0.2">
      <c r="B1125" s="382">
        <v>18</v>
      </c>
      <c r="C1125" s="382">
        <v>3575</v>
      </c>
      <c r="D1125" s="379" t="s">
        <v>1694</v>
      </c>
      <c r="E1125" s="380">
        <v>1723</v>
      </c>
      <c r="F1125" s="380">
        <v>2199</v>
      </c>
      <c r="G1125" s="380">
        <v>2112</v>
      </c>
      <c r="H1125" s="137">
        <f t="shared" si="120"/>
        <v>1.743974533879036</v>
      </c>
      <c r="I1125" s="381">
        <f t="shared" si="121"/>
        <v>0.81581439393939392</v>
      </c>
      <c r="J1125" s="137">
        <f t="shared" si="122"/>
        <v>-5.6314092622912044E-2</v>
      </c>
      <c r="K1125" s="137">
        <f t="shared" si="123"/>
        <v>-0.14237493567086237</v>
      </c>
      <c r="L1125" s="137">
        <f t="shared" si="124"/>
        <v>0.33067640993997321</v>
      </c>
      <c r="M1125" s="137">
        <f t="shared" si="125"/>
        <v>0.1319873816461988</v>
      </c>
      <c r="N1125" s="383">
        <f t="shared" si="119"/>
        <v>278.75735003677187</v>
      </c>
    </row>
    <row r="1126" spans="2:14" x14ac:dyDescent="0.2">
      <c r="B1126" s="382">
        <v>18</v>
      </c>
      <c r="C1126" s="382">
        <v>3581</v>
      </c>
      <c r="D1126" s="379" t="s">
        <v>1695</v>
      </c>
      <c r="E1126" s="380">
        <v>109</v>
      </c>
      <c r="F1126" s="380">
        <v>614</v>
      </c>
      <c r="G1126" s="380">
        <v>766</v>
      </c>
      <c r="H1126" s="137">
        <f t="shared" si="120"/>
        <v>1.4250814332247557</v>
      </c>
      <c r="I1126" s="381">
        <f t="shared" si="121"/>
        <v>0.14229765013054829</v>
      </c>
      <c r="J1126" s="137">
        <f t="shared" si="122"/>
        <v>-9.251807390595955E-2</v>
      </c>
      <c r="K1126" s="137">
        <f t="shared" si="123"/>
        <v>-0.15061856035249974</v>
      </c>
      <c r="L1126" s="137">
        <f t="shared" si="124"/>
        <v>-0.23420233671933666</v>
      </c>
      <c r="M1126" s="137">
        <f t="shared" si="125"/>
        <v>-0.47733897097779593</v>
      </c>
      <c r="N1126" s="383">
        <f t="shared" si="119"/>
        <v>-365.64165176899166</v>
      </c>
    </row>
    <row r="1127" spans="2:14" x14ac:dyDescent="0.2">
      <c r="B1127" s="382">
        <v>18</v>
      </c>
      <c r="C1127" s="382">
        <v>3582</v>
      </c>
      <c r="D1127" s="379" t="s">
        <v>1696</v>
      </c>
      <c r="E1127" s="380">
        <v>326</v>
      </c>
      <c r="F1127" s="380">
        <v>452</v>
      </c>
      <c r="G1127" s="380">
        <v>612</v>
      </c>
      <c r="H1127" s="137">
        <f t="shared" si="120"/>
        <v>2.0752212389380529</v>
      </c>
      <c r="I1127" s="381">
        <f t="shared" si="121"/>
        <v>0.5326797385620915</v>
      </c>
      <c r="J1127" s="137">
        <f t="shared" si="122"/>
        <v>-9.6660282760037797E-2</v>
      </c>
      <c r="K1127" s="137">
        <f t="shared" si="123"/>
        <v>-0.13381196109432564</v>
      </c>
      <c r="L1127" s="137">
        <f t="shared" si="124"/>
        <v>9.3211267854747315E-2</v>
      </c>
      <c r="M1127" s="137">
        <f t="shared" si="125"/>
        <v>-0.13726097599961612</v>
      </c>
      <c r="N1127" s="383">
        <f t="shared" si="119"/>
        <v>-84.003717311765058</v>
      </c>
    </row>
    <row r="1128" spans="2:14" x14ac:dyDescent="0.2">
      <c r="B1128" s="382">
        <v>18</v>
      </c>
      <c r="C1128" s="382">
        <v>3603</v>
      </c>
      <c r="D1128" s="379" t="s">
        <v>1697</v>
      </c>
      <c r="E1128" s="380">
        <v>671</v>
      </c>
      <c r="F1128" s="380">
        <v>7971</v>
      </c>
      <c r="G1128" s="380">
        <v>949</v>
      </c>
      <c r="H1128" s="137">
        <f t="shared" si="120"/>
        <v>0.20323673315769666</v>
      </c>
      <c r="I1128" s="381">
        <f t="shared" si="121"/>
        <v>0.70706006322444681</v>
      </c>
      <c r="J1128" s="137">
        <f t="shared" si="122"/>
        <v>-8.7595838709230225E-2</v>
      </c>
      <c r="K1128" s="137">
        <f t="shared" si="123"/>
        <v>-0.18220415786443964</v>
      </c>
      <c r="L1128" s="137">
        <f t="shared" si="124"/>
        <v>0.23946411181562693</v>
      </c>
      <c r="M1128" s="137">
        <f t="shared" si="125"/>
        <v>-3.0335884758042941E-2</v>
      </c>
      <c r="N1128" s="383">
        <f t="shared" si="119"/>
        <v>-28.788754635382752</v>
      </c>
    </row>
    <row r="1129" spans="2:14" x14ac:dyDescent="0.2">
      <c r="B1129" s="382">
        <v>18</v>
      </c>
      <c r="C1129" s="382">
        <v>3618</v>
      </c>
      <c r="D1129" s="379" t="s">
        <v>1698</v>
      </c>
      <c r="E1129" s="380">
        <v>916</v>
      </c>
      <c r="F1129" s="380">
        <v>11324</v>
      </c>
      <c r="G1129" s="380">
        <v>2072</v>
      </c>
      <c r="H1129" s="137">
        <f t="shared" si="120"/>
        <v>0.26386435888378662</v>
      </c>
      <c r="I1129" s="381">
        <f t="shared" si="121"/>
        <v>0.44208494208494209</v>
      </c>
      <c r="J1129" s="137">
        <f t="shared" si="122"/>
        <v>-5.7389991026568728E-2</v>
      </c>
      <c r="K1129" s="137">
        <f t="shared" si="123"/>
        <v>-0.18063688848545581</v>
      </c>
      <c r="L1129" s="137">
        <f t="shared" si="124"/>
        <v>1.722937793399474E-2</v>
      </c>
      <c r="M1129" s="137">
        <f t="shared" si="125"/>
        <v>-0.2207975015780298</v>
      </c>
      <c r="N1129" s="383">
        <f t="shared" si="119"/>
        <v>-457.49242326967772</v>
      </c>
    </row>
    <row r="1130" spans="2:14" x14ac:dyDescent="0.2">
      <c r="B1130" s="382">
        <v>18</v>
      </c>
      <c r="C1130" s="382">
        <v>3619</v>
      </c>
      <c r="D1130" s="379" t="s">
        <v>1699</v>
      </c>
      <c r="E1130" s="380">
        <v>3419</v>
      </c>
      <c r="F1130" s="380">
        <v>10349</v>
      </c>
      <c r="G1130" s="380">
        <v>5030</v>
      </c>
      <c r="H1130" s="137">
        <f t="shared" si="120"/>
        <v>0.81640738235578314</v>
      </c>
      <c r="I1130" s="381">
        <f t="shared" si="121"/>
        <v>0.67972166998011929</v>
      </c>
      <c r="J1130" s="137">
        <f t="shared" si="122"/>
        <v>2.2172695923843262E-2</v>
      </c>
      <c r="K1130" s="137">
        <f t="shared" si="123"/>
        <v>-0.16635323889687961</v>
      </c>
      <c r="L1130" s="137">
        <f t="shared" si="124"/>
        <v>0.21653539110676506</v>
      </c>
      <c r="M1130" s="137">
        <f t="shared" si="125"/>
        <v>7.2354848133728722E-2</v>
      </c>
      <c r="N1130" s="383">
        <f t="shared" si="119"/>
        <v>363.94488611265547</v>
      </c>
    </row>
    <row r="1131" spans="2:14" x14ac:dyDescent="0.2">
      <c r="B1131" s="382">
        <v>18</v>
      </c>
      <c r="C1131" s="382">
        <v>3633</v>
      </c>
      <c r="D1131" s="379" t="s">
        <v>1700</v>
      </c>
      <c r="E1131" s="380">
        <v>200</v>
      </c>
      <c r="F1131" s="380">
        <v>123</v>
      </c>
      <c r="G1131" s="380">
        <v>349</v>
      </c>
      <c r="H1131" s="137">
        <f t="shared" si="120"/>
        <v>4.4634146341463419</v>
      </c>
      <c r="I1131" s="381">
        <f t="shared" si="121"/>
        <v>0.57306590257879653</v>
      </c>
      <c r="J1131" s="137">
        <f t="shared" si="122"/>
        <v>-0.10373431476408052</v>
      </c>
      <c r="K1131" s="137">
        <f t="shared" si="123"/>
        <v>-7.2075379221373817E-2</v>
      </c>
      <c r="L1131" s="137">
        <f t="shared" si="124"/>
        <v>0.12708315882381344</v>
      </c>
      <c r="M1131" s="137">
        <f t="shared" si="125"/>
        <v>-4.8726535161640883E-2</v>
      </c>
      <c r="N1131" s="383">
        <f t="shared" si="119"/>
        <v>-17.005560771412668</v>
      </c>
    </row>
    <row r="1132" spans="2:14" x14ac:dyDescent="0.2">
      <c r="B1132" s="382">
        <v>18</v>
      </c>
      <c r="C1132" s="382">
        <v>3637</v>
      </c>
      <c r="D1132" s="379" t="s">
        <v>1701</v>
      </c>
      <c r="E1132" s="380">
        <v>491</v>
      </c>
      <c r="F1132" s="380">
        <v>277</v>
      </c>
      <c r="G1132" s="380">
        <v>312</v>
      </c>
      <c r="H1132" s="137">
        <f t="shared" si="120"/>
        <v>2.8989169675090252</v>
      </c>
      <c r="I1132" s="381">
        <f t="shared" si="121"/>
        <v>1.5737179487179487</v>
      </c>
      <c r="J1132" s="137">
        <f t="shared" si="122"/>
        <v>-0.10472952078746295</v>
      </c>
      <c r="K1132" s="137">
        <f t="shared" si="123"/>
        <v>-0.11251881168383267</v>
      </c>
      <c r="L1132" s="137">
        <f t="shared" si="124"/>
        <v>0.96633040673719872</v>
      </c>
      <c r="M1132" s="137">
        <f t="shared" si="125"/>
        <v>0.74908207426590312</v>
      </c>
      <c r="N1132" s="383">
        <f t="shared" si="119"/>
        <v>233.71360717096178</v>
      </c>
    </row>
    <row r="1133" spans="2:14" x14ac:dyDescent="0.2">
      <c r="B1133" s="382">
        <v>18</v>
      </c>
      <c r="C1133" s="382">
        <v>3638</v>
      </c>
      <c r="D1133" s="379" t="s">
        <v>1702</v>
      </c>
      <c r="E1133" s="380">
        <v>405</v>
      </c>
      <c r="F1133" s="380">
        <v>1360</v>
      </c>
      <c r="G1133" s="380">
        <v>838</v>
      </c>
      <c r="H1133" s="137">
        <f t="shared" si="120"/>
        <v>0.91397058823529409</v>
      </c>
      <c r="I1133" s="381">
        <f t="shared" si="121"/>
        <v>0.48329355608591884</v>
      </c>
      <c r="J1133" s="137">
        <f t="shared" si="122"/>
        <v>-9.0581456779377512E-2</v>
      </c>
      <c r="K1133" s="137">
        <f t="shared" si="123"/>
        <v>-0.16383115720129618</v>
      </c>
      <c r="L1133" s="137">
        <f t="shared" si="124"/>
        <v>5.1791058014580324E-2</v>
      </c>
      <c r="M1133" s="137">
        <f t="shared" si="125"/>
        <v>-0.20262155596609338</v>
      </c>
      <c r="N1133" s="383">
        <f t="shared" si="119"/>
        <v>-169.79686389958624</v>
      </c>
    </row>
    <row r="1134" spans="2:14" x14ac:dyDescent="0.2">
      <c r="B1134" s="382">
        <v>18</v>
      </c>
      <c r="C1134" s="382">
        <v>3640</v>
      </c>
      <c r="D1134" s="379" t="s">
        <v>1703</v>
      </c>
      <c r="E1134" s="380">
        <v>339</v>
      </c>
      <c r="F1134" s="380">
        <v>874</v>
      </c>
      <c r="G1134" s="380">
        <v>966</v>
      </c>
      <c r="H1134" s="137">
        <f t="shared" si="120"/>
        <v>1.4931350114416475</v>
      </c>
      <c r="I1134" s="381">
        <f t="shared" si="121"/>
        <v>0.35093167701863354</v>
      </c>
      <c r="J1134" s="137">
        <f t="shared" si="122"/>
        <v>-8.713858188767612E-2</v>
      </c>
      <c r="K1134" s="137">
        <f t="shared" si="123"/>
        <v>-0.14885932455871345</v>
      </c>
      <c r="L1134" s="137">
        <f t="shared" si="124"/>
        <v>-5.9220899802788649E-2</v>
      </c>
      <c r="M1134" s="137">
        <f t="shared" si="125"/>
        <v>-0.29521880624917823</v>
      </c>
      <c r="N1134" s="383">
        <f t="shared" si="119"/>
        <v>-285.18136683670616</v>
      </c>
    </row>
    <row r="1135" spans="2:14" x14ac:dyDescent="0.2">
      <c r="B1135" s="382">
        <v>18</v>
      </c>
      <c r="C1135" s="382">
        <v>3661</v>
      </c>
      <c r="D1135" s="379" t="s">
        <v>1704</v>
      </c>
      <c r="E1135" s="380">
        <v>1553</v>
      </c>
      <c r="F1135" s="380">
        <v>2928</v>
      </c>
      <c r="G1135" s="380">
        <v>2416</v>
      </c>
      <c r="H1135" s="137">
        <f t="shared" si="120"/>
        <v>1.3555327868852458</v>
      </c>
      <c r="I1135" s="381">
        <f t="shared" si="121"/>
        <v>0.64279801324503316</v>
      </c>
      <c r="J1135" s="137">
        <f t="shared" si="122"/>
        <v>-4.8137264755121222E-2</v>
      </c>
      <c r="K1135" s="137">
        <f t="shared" si="123"/>
        <v>-0.15241644477321167</v>
      </c>
      <c r="L1135" s="137">
        <f t="shared" si="124"/>
        <v>0.18556750629867233</v>
      </c>
      <c r="M1135" s="137">
        <f t="shared" si="125"/>
        <v>-1.4986203229660572E-2</v>
      </c>
      <c r="N1135" s="383">
        <f t="shared" si="119"/>
        <v>-36.206667002859945</v>
      </c>
    </row>
    <row r="1136" spans="2:14" x14ac:dyDescent="0.2">
      <c r="B1136" s="382">
        <v>18</v>
      </c>
      <c r="C1136" s="382">
        <v>3662</v>
      </c>
      <c r="D1136" s="379" t="s">
        <v>1705</v>
      </c>
      <c r="E1136" s="380">
        <v>78</v>
      </c>
      <c r="F1136" s="380">
        <v>516</v>
      </c>
      <c r="G1136" s="380">
        <v>254</v>
      </c>
      <c r="H1136" s="137">
        <f t="shared" si="120"/>
        <v>0.64341085271317833</v>
      </c>
      <c r="I1136" s="381">
        <f t="shared" si="121"/>
        <v>0.30708661417322836</v>
      </c>
      <c r="J1136" s="137">
        <f t="shared" si="122"/>
        <v>-0.10628957347276514</v>
      </c>
      <c r="K1136" s="137">
        <f t="shared" si="123"/>
        <v>-0.17082532831704386</v>
      </c>
      <c r="L1136" s="137">
        <f t="shared" si="124"/>
        <v>-9.5993770522006361E-2</v>
      </c>
      <c r="M1136" s="137">
        <f t="shared" si="125"/>
        <v>-0.37310867231181538</v>
      </c>
      <c r="N1136" s="383">
        <f t="shared" si="119"/>
        <v>-94.769602767201107</v>
      </c>
    </row>
    <row r="1137" spans="2:14" x14ac:dyDescent="0.2">
      <c r="B1137" s="382">
        <v>18</v>
      </c>
      <c r="C1137" s="382">
        <v>3663</v>
      </c>
      <c r="D1137" s="379" t="s">
        <v>1706</v>
      </c>
      <c r="E1137" s="380">
        <v>117</v>
      </c>
      <c r="F1137" s="380">
        <v>409</v>
      </c>
      <c r="G1137" s="380">
        <v>532</v>
      </c>
      <c r="H1137" s="137">
        <f t="shared" si="120"/>
        <v>1.58679706601467</v>
      </c>
      <c r="I1137" s="381">
        <f t="shared" si="121"/>
        <v>0.21992481203007519</v>
      </c>
      <c r="J1137" s="137">
        <f t="shared" si="122"/>
        <v>-9.8812079567351177E-2</v>
      </c>
      <c r="K1137" s="137">
        <f t="shared" si="123"/>
        <v>-0.14643809053631887</v>
      </c>
      <c r="L1137" s="137">
        <f t="shared" si="124"/>
        <v>-0.16909640680207041</v>
      </c>
      <c r="M1137" s="137">
        <f t="shared" si="125"/>
        <v>-0.4143465769057405</v>
      </c>
      <c r="N1137" s="383">
        <f t="shared" si="119"/>
        <v>-220.43237891385394</v>
      </c>
    </row>
    <row r="1138" spans="2:14" x14ac:dyDescent="0.2">
      <c r="B1138" s="382">
        <v>18</v>
      </c>
      <c r="C1138" s="382">
        <v>3668</v>
      </c>
      <c r="D1138" s="379" t="s">
        <v>1707</v>
      </c>
      <c r="E1138" s="380">
        <v>2404</v>
      </c>
      <c r="F1138" s="380">
        <v>1577</v>
      </c>
      <c r="G1138" s="380">
        <v>3459</v>
      </c>
      <c r="H1138" s="137">
        <f t="shared" si="120"/>
        <v>3.7178186429930249</v>
      </c>
      <c r="I1138" s="381">
        <f t="shared" si="121"/>
        <v>0.69499855449551895</v>
      </c>
      <c r="J1138" s="137">
        <f t="shared" si="122"/>
        <v>-2.0083213879773111E-2</v>
      </c>
      <c r="K1138" s="137">
        <f t="shared" si="123"/>
        <v>-9.1349592124038176E-2</v>
      </c>
      <c r="L1138" s="137">
        <f t="shared" si="124"/>
        <v>0.22934811990266149</v>
      </c>
      <c r="M1138" s="137">
        <f t="shared" si="125"/>
        <v>0.11791531389885021</v>
      </c>
      <c r="N1138" s="383">
        <f t="shared" si="119"/>
        <v>407.8690707761229</v>
      </c>
    </row>
    <row r="1139" spans="2:14" x14ac:dyDescent="0.2">
      <c r="B1139" s="382">
        <v>18</v>
      </c>
      <c r="C1139" s="382">
        <v>3669</v>
      </c>
      <c r="D1139" s="379" t="s">
        <v>1708</v>
      </c>
      <c r="E1139" s="380">
        <v>95</v>
      </c>
      <c r="F1139" s="380">
        <v>1631</v>
      </c>
      <c r="G1139" s="380">
        <v>140</v>
      </c>
      <c r="H1139" s="137">
        <f t="shared" si="120"/>
        <v>0.14408338442673208</v>
      </c>
      <c r="I1139" s="381">
        <f t="shared" si="121"/>
        <v>0.6785714285714286</v>
      </c>
      <c r="J1139" s="137">
        <f t="shared" si="122"/>
        <v>-0.10935588392318669</v>
      </c>
      <c r="K1139" s="137">
        <f t="shared" si="123"/>
        <v>-0.18373331608266255</v>
      </c>
      <c r="L1139" s="137">
        <f t="shared" si="124"/>
        <v>0.21557068320414868</v>
      </c>
      <c r="M1139" s="137">
        <f t="shared" si="125"/>
        <v>-7.7518516801700577E-2</v>
      </c>
      <c r="N1139" s="383">
        <f t="shared" si="119"/>
        <v>-10.85259235223808</v>
      </c>
    </row>
    <row r="1140" spans="2:14" x14ac:dyDescent="0.2">
      <c r="B1140" s="382">
        <v>18</v>
      </c>
      <c r="C1140" s="382">
        <v>3670</v>
      </c>
      <c r="D1140" s="379" t="s">
        <v>1709</v>
      </c>
      <c r="E1140" s="380">
        <v>52</v>
      </c>
      <c r="F1140" s="380">
        <v>412</v>
      </c>
      <c r="G1140" s="380">
        <v>163</v>
      </c>
      <c r="H1140" s="137">
        <f t="shared" si="120"/>
        <v>0.52184466019417475</v>
      </c>
      <c r="I1140" s="381">
        <f t="shared" si="121"/>
        <v>0.31901840490797545</v>
      </c>
      <c r="J1140" s="137">
        <f t="shared" si="122"/>
        <v>-0.1087372423410841</v>
      </c>
      <c r="K1140" s="137">
        <f t="shared" si="123"/>
        <v>-0.1739679051336831</v>
      </c>
      <c r="L1140" s="137">
        <f t="shared" si="124"/>
        <v>-8.5986573139608349E-2</v>
      </c>
      <c r="M1140" s="137">
        <f t="shared" si="125"/>
        <v>-0.36869172061437555</v>
      </c>
      <c r="N1140" s="383">
        <f t="shared" si="119"/>
        <v>-60.096750460143213</v>
      </c>
    </row>
    <row r="1141" spans="2:14" x14ac:dyDescent="0.2">
      <c r="B1141" s="382">
        <v>18</v>
      </c>
      <c r="C1141" s="382">
        <v>3672</v>
      </c>
      <c r="D1141" s="379" t="s">
        <v>1710</v>
      </c>
      <c r="E1141" s="380">
        <v>426</v>
      </c>
      <c r="F1141" s="380">
        <v>10891</v>
      </c>
      <c r="G1141" s="380">
        <v>963</v>
      </c>
      <c r="H1141" s="137">
        <f t="shared" si="120"/>
        <v>0.12753649802589295</v>
      </c>
      <c r="I1141" s="381">
        <f t="shared" si="121"/>
        <v>0.44236760124610591</v>
      </c>
      <c r="J1141" s="137">
        <f t="shared" si="122"/>
        <v>-8.721927426795037E-2</v>
      </c>
      <c r="K1141" s="137">
        <f t="shared" si="123"/>
        <v>-0.18416106544713093</v>
      </c>
      <c r="L1141" s="137">
        <f t="shared" si="124"/>
        <v>1.7466444278904064E-2</v>
      </c>
      <c r="M1141" s="137">
        <f t="shared" si="125"/>
        <v>-0.25391389543617726</v>
      </c>
      <c r="N1141" s="383">
        <f t="shared" si="119"/>
        <v>-244.5190813050387</v>
      </c>
    </row>
    <row r="1142" spans="2:14" x14ac:dyDescent="0.2">
      <c r="B1142" s="382">
        <v>18</v>
      </c>
      <c r="C1142" s="382">
        <v>3673</v>
      </c>
      <c r="D1142" s="379" t="s">
        <v>1711</v>
      </c>
      <c r="E1142" s="380">
        <v>531</v>
      </c>
      <c r="F1142" s="380">
        <v>4145</v>
      </c>
      <c r="G1142" s="380">
        <v>2219</v>
      </c>
      <c r="H1142" s="137">
        <f t="shared" si="120"/>
        <v>0.66344993968636912</v>
      </c>
      <c r="I1142" s="381">
        <f t="shared" si="121"/>
        <v>0.23929698062190174</v>
      </c>
      <c r="J1142" s="137">
        <f t="shared" si="122"/>
        <v>-5.3436064393130409E-2</v>
      </c>
      <c r="K1142" s="137">
        <f t="shared" si="123"/>
        <v>-0.17030730296111507</v>
      </c>
      <c r="L1142" s="137">
        <f t="shared" si="124"/>
        <v>-0.1528489617091098</v>
      </c>
      <c r="M1142" s="137">
        <f t="shared" si="125"/>
        <v>-0.37659232906335527</v>
      </c>
      <c r="N1142" s="383">
        <f t="shared" si="119"/>
        <v>-835.65837819158537</v>
      </c>
    </row>
    <row r="1143" spans="2:14" x14ac:dyDescent="0.2">
      <c r="B1143" s="382">
        <v>18</v>
      </c>
      <c r="C1143" s="382">
        <v>3681</v>
      </c>
      <c r="D1143" s="379" t="s">
        <v>1712</v>
      </c>
      <c r="E1143" s="380">
        <v>133</v>
      </c>
      <c r="F1143" s="380">
        <v>5220</v>
      </c>
      <c r="G1143" s="380">
        <v>168</v>
      </c>
      <c r="H1143" s="137">
        <f t="shared" si="120"/>
        <v>5.7662835249042144E-2</v>
      </c>
      <c r="I1143" s="381">
        <f t="shared" si="121"/>
        <v>0.79166666666666663</v>
      </c>
      <c r="J1143" s="137">
        <f t="shared" si="122"/>
        <v>-0.10860275504062702</v>
      </c>
      <c r="K1143" s="137">
        <f t="shared" si="123"/>
        <v>-0.18596735178534846</v>
      </c>
      <c r="L1143" s="137">
        <f t="shared" si="124"/>
        <v>0.31042370198300456</v>
      </c>
      <c r="M1143" s="137">
        <f t="shared" si="125"/>
        <v>1.5853595157029055E-2</v>
      </c>
      <c r="N1143" s="383">
        <f t="shared" si="119"/>
        <v>2.6634039863808812</v>
      </c>
    </row>
    <row r="1144" spans="2:14" x14ac:dyDescent="0.2">
      <c r="B1144" s="382">
        <v>18</v>
      </c>
      <c r="C1144" s="382">
        <v>3695</v>
      </c>
      <c r="D1144" s="379" t="s">
        <v>1713</v>
      </c>
      <c r="E1144" s="380">
        <v>79</v>
      </c>
      <c r="F1144" s="380">
        <v>1396</v>
      </c>
      <c r="G1144" s="380">
        <v>151</v>
      </c>
      <c r="H1144" s="137">
        <f t="shared" si="120"/>
        <v>0.16475644699140402</v>
      </c>
      <c r="I1144" s="381">
        <f t="shared" si="121"/>
        <v>0.52317880794701987</v>
      </c>
      <c r="J1144" s="137">
        <f t="shared" si="122"/>
        <v>-0.10906001186218112</v>
      </c>
      <c r="K1144" s="137">
        <f t="shared" si="123"/>
        <v>-0.18319890198447886</v>
      </c>
      <c r="L1144" s="137">
        <f t="shared" si="124"/>
        <v>8.5242833770112408E-2</v>
      </c>
      <c r="M1144" s="137">
        <f t="shared" si="125"/>
        <v>-0.20701608007654757</v>
      </c>
      <c r="N1144" s="383">
        <f t="shared" si="119"/>
        <v>-31.259428091558682</v>
      </c>
    </row>
    <row r="1145" spans="2:14" x14ac:dyDescent="0.2">
      <c r="B1145" s="382">
        <v>18</v>
      </c>
      <c r="C1145" s="382">
        <v>3701</v>
      </c>
      <c r="D1145" s="379" t="s">
        <v>1714</v>
      </c>
      <c r="E1145" s="380">
        <v>478</v>
      </c>
      <c r="F1145" s="380">
        <v>3680</v>
      </c>
      <c r="G1145" s="380">
        <v>926</v>
      </c>
      <c r="H1145" s="137">
        <f t="shared" si="120"/>
        <v>0.3815217391304348</v>
      </c>
      <c r="I1145" s="381">
        <f t="shared" si="121"/>
        <v>0.51619870410367175</v>
      </c>
      <c r="J1145" s="137">
        <f t="shared" si="122"/>
        <v>-8.8214480291332817E-2</v>
      </c>
      <c r="K1145" s="137">
        <f t="shared" si="123"/>
        <v>-0.17759535738369145</v>
      </c>
      <c r="L1145" s="137">
        <f t="shared" si="124"/>
        <v>7.9388618048192083E-2</v>
      </c>
      <c r="M1145" s="137">
        <f t="shared" si="125"/>
        <v>-0.18642121962683217</v>
      </c>
      <c r="N1145" s="383">
        <f t="shared" si="119"/>
        <v>-172.62604937444658</v>
      </c>
    </row>
    <row r="1146" spans="2:14" x14ac:dyDescent="0.2">
      <c r="B1146" s="382">
        <v>18</v>
      </c>
      <c r="C1146" s="382">
        <v>3711</v>
      </c>
      <c r="D1146" s="379" t="s">
        <v>1715</v>
      </c>
      <c r="E1146" s="380">
        <v>14</v>
      </c>
      <c r="F1146" s="380">
        <v>178</v>
      </c>
      <c r="G1146" s="380">
        <v>61</v>
      </c>
      <c r="H1146" s="137">
        <f t="shared" si="120"/>
        <v>0.42134831460674155</v>
      </c>
      <c r="I1146" s="381">
        <f t="shared" si="121"/>
        <v>0.22950819672131148</v>
      </c>
      <c r="J1146" s="137">
        <f t="shared" si="122"/>
        <v>-0.11148078327040865</v>
      </c>
      <c r="K1146" s="137">
        <f t="shared" si="123"/>
        <v>-0.17656581068008462</v>
      </c>
      <c r="L1146" s="137">
        <f t="shared" si="124"/>
        <v>-0.16105881845270636</v>
      </c>
      <c r="M1146" s="137">
        <f t="shared" si="125"/>
        <v>-0.44910541240319962</v>
      </c>
      <c r="N1146" s="383">
        <f t="shared" si="119"/>
        <v>-27.395430156595175</v>
      </c>
    </row>
    <row r="1147" spans="2:14" x14ac:dyDescent="0.2">
      <c r="B1147" s="382">
        <v>18</v>
      </c>
      <c r="C1147" s="382">
        <v>3712</v>
      </c>
      <c r="D1147" s="379" t="s">
        <v>1716</v>
      </c>
      <c r="E1147" s="380">
        <v>204</v>
      </c>
      <c r="F1147" s="380">
        <v>1974</v>
      </c>
      <c r="G1147" s="380">
        <v>419</v>
      </c>
      <c r="H1147" s="137">
        <f t="shared" si="120"/>
        <v>0.31560283687943264</v>
      </c>
      <c r="I1147" s="381">
        <f t="shared" si="121"/>
        <v>0.48687350835322196</v>
      </c>
      <c r="J1147" s="137">
        <f t="shared" si="122"/>
        <v>-0.10185149255768132</v>
      </c>
      <c r="K1147" s="137">
        <f t="shared" si="123"/>
        <v>-0.17929941021038437</v>
      </c>
      <c r="L1147" s="137">
        <f t="shared" si="124"/>
        <v>5.4793565329273423E-2</v>
      </c>
      <c r="M1147" s="137">
        <f t="shared" si="125"/>
        <v>-0.22635733743879227</v>
      </c>
      <c r="N1147" s="383">
        <f t="shared" si="119"/>
        <v>-94.843724386853964</v>
      </c>
    </row>
    <row r="1148" spans="2:14" x14ac:dyDescent="0.2">
      <c r="B1148" s="382">
        <v>18</v>
      </c>
      <c r="C1148" s="382">
        <v>3713</v>
      </c>
      <c r="D1148" s="379" t="s">
        <v>1717</v>
      </c>
      <c r="E1148" s="380">
        <v>35</v>
      </c>
      <c r="F1148" s="380">
        <v>3324</v>
      </c>
      <c r="G1148" s="380">
        <v>82</v>
      </c>
      <c r="H1148" s="137">
        <f t="shared" si="120"/>
        <v>3.5198555956678701E-2</v>
      </c>
      <c r="I1148" s="381">
        <f t="shared" si="121"/>
        <v>0.42682926829268292</v>
      </c>
      <c r="J1148" s="137">
        <f t="shared" si="122"/>
        <v>-0.1109159366084889</v>
      </c>
      <c r="K1148" s="137">
        <f t="shared" si="123"/>
        <v>-0.18654807017295161</v>
      </c>
      <c r="L1148" s="137">
        <f t="shared" si="124"/>
        <v>4.4344385795836048E-3</v>
      </c>
      <c r="M1148" s="137">
        <f t="shared" si="125"/>
        <v>-0.29302956820185694</v>
      </c>
      <c r="N1148" s="383">
        <f t="shared" si="119"/>
        <v>-24.02842459255227</v>
      </c>
    </row>
    <row r="1149" spans="2:14" x14ac:dyDescent="0.2">
      <c r="B1149" s="382">
        <v>18</v>
      </c>
      <c r="C1149" s="382">
        <v>3714</v>
      </c>
      <c r="D1149" s="379" t="s">
        <v>1718</v>
      </c>
      <c r="E1149" s="380">
        <v>355</v>
      </c>
      <c r="F1149" s="380">
        <v>6857</v>
      </c>
      <c r="G1149" s="380">
        <v>576</v>
      </c>
      <c r="H1149" s="137">
        <f t="shared" si="120"/>
        <v>0.13577366195129065</v>
      </c>
      <c r="I1149" s="381">
        <f t="shared" si="121"/>
        <v>0.61631944444444442</v>
      </c>
      <c r="J1149" s="137">
        <f t="shared" si="122"/>
        <v>-9.7628591323328823E-2</v>
      </c>
      <c r="K1149" s="137">
        <f t="shared" si="123"/>
        <v>-0.1839481286112358</v>
      </c>
      <c r="L1149" s="137">
        <f t="shared" si="124"/>
        <v>0.16335992067455912</v>
      </c>
      <c r="M1149" s="137">
        <f t="shared" si="125"/>
        <v>-0.1182167992600055</v>
      </c>
      <c r="N1149" s="383">
        <f t="shared" si="119"/>
        <v>-68.092876373763175</v>
      </c>
    </row>
    <row r="1150" spans="2:14" x14ac:dyDescent="0.2">
      <c r="B1150" s="382">
        <v>18</v>
      </c>
      <c r="C1150" s="382">
        <v>3715</v>
      </c>
      <c r="D1150" s="379" t="s">
        <v>1719</v>
      </c>
      <c r="E1150" s="380">
        <v>263</v>
      </c>
      <c r="F1150" s="380">
        <v>3980</v>
      </c>
      <c r="G1150" s="380">
        <v>371</v>
      </c>
      <c r="H1150" s="137">
        <f t="shared" si="120"/>
        <v>0.15929648241206029</v>
      </c>
      <c r="I1150" s="381">
        <f t="shared" si="121"/>
        <v>0.70889487870619949</v>
      </c>
      <c r="J1150" s="137">
        <f t="shared" si="122"/>
        <v>-0.10314257064206934</v>
      </c>
      <c r="K1150" s="137">
        <f t="shared" si="123"/>
        <v>-0.18334004614430796</v>
      </c>
      <c r="L1150" s="137">
        <f t="shared" si="124"/>
        <v>0.24100297225111106</v>
      </c>
      <c r="M1150" s="137">
        <f t="shared" si="125"/>
        <v>-4.5479644535266261E-2</v>
      </c>
      <c r="N1150" s="383">
        <f t="shared" si="119"/>
        <v>-16.872948122583782</v>
      </c>
    </row>
    <row r="1151" spans="2:14" x14ac:dyDescent="0.2">
      <c r="B1151" s="382">
        <v>18</v>
      </c>
      <c r="C1151" s="382">
        <v>3721</v>
      </c>
      <c r="D1151" s="379" t="s">
        <v>1720</v>
      </c>
      <c r="E1151" s="380">
        <v>1832</v>
      </c>
      <c r="F1151" s="380">
        <v>1364</v>
      </c>
      <c r="G1151" s="380">
        <v>3533</v>
      </c>
      <c r="H1151" s="137">
        <f t="shared" si="120"/>
        <v>3.9332844574780057</v>
      </c>
      <c r="I1151" s="381">
        <f t="shared" si="121"/>
        <v>0.51853948485706203</v>
      </c>
      <c r="J1151" s="137">
        <f t="shared" si="122"/>
        <v>-1.8092801833008241E-2</v>
      </c>
      <c r="K1151" s="137">
        <f t="shared" si="123"/>
        <v>-8.5779639990570325E-2</v>
      </c>
      <c r="L1151" s="137">
        <f t="shared" si="124"/>
        <v>8.1351831747530523E-2</v>
      </c>
      <c r="M1151" s="137">
        <f t="shared" si="125"/>
        <v>-2.2520610076048039E-2</v>
      </c>
      <c r="N1151" s="383">
        <f t="shared" si="119"/>
        <v>-79.565315398677726</v>
      </c>
    </row>
    <row r="1152" spans="2:14" x14ac:dyDescent="0.2">
      <c r="B1152" s="382">
        <v>18</v>
      </c>
      <c r="C1152" s="382">
        <v>3722</v>
      </c>
      <c r="D1152" s="379" t="s">
        <v>1721</v>
      </c>
      <c r="E1152" s="380">
        <v>3950</v>
      </c>
      <c r="F1152" s="380">
        <v>2267</v>
      </c>
      <c r="G1152" s="380">
        <v>8286</v>
      </c>
      <c r="H1152" s="137">
        <f t="shared" si="120"/>
        <v>5.3974415527128361</v>
      </c>
      <c r="I1152" s="381">
        <f t="shared" si="121"/>
        <v>0.4767076997344919</v>
      </c>
      <c r="J1152" s="137">
        <f t="shared" si="122"/>
        <v>0.10975082598149757</v>
      </c>
      <c r="K1152" s="137">
        <f t="shared" si="123"/>
        <v>-4.7930086195558351E-2</v>
      </c>
      <c r="L1152" s="137">
        <f t="shared" si="124"/>
        <v>4.6267497812596446E-2</v>
      </c>
      <c r="M1152" s="137">
        <f t="shared" si="125"/>
        <v>0.10808823759853567</v>
      </c>
      <c r="N1152" s="383">
        <f t="shared" si="119"/>
        <v>895.6191367414666</v>
      </c>
    </row>
    <row r="1153" spans="2:14" x14ac:dyDescent="0.2">
      <c r="B1153" s="382">
        <v>18</v>
      </c>
      <c r="C1153" s="382">
        <v>3723</v>
      </c>
      <c r="D1153" s="379" t="s">
        <v>1722</v>
      </c>
      <c r="E1153" s="380">
        <v>396</v>
      </c>
      <c r="F1153" s="380">
        <v>1283</v>
      </c>
      <c r="G1153" s="380">
        <v>1633</v>
      </c>
      <c r="H1153" s="137">
        <f t="shared" si="120"/>
        <v>1.5814497272018706</v>
      </c>
      <c r="I1153" s="381">
        <f t="shared" si="121"/>
        <v>0.24249846907532149</v>
      </c>
      <c r="J1153" s="137">
        <f t="shared" si="122"/>
        <v>-6.919797600670087E-2</v>
      </c>
      <c r="K1153" s="137">
        <f t="shared" si="123"/>
        <v>-0.14657632323601613</v>
      </c>
      <c r="L1153" s="137">
        <f t="shared" si="124"/>
        <v>-0.15016387213763913</v>
      </c>
      <c r="M1153" s="137">
        <f t="shared" si="125"/>
        <v>-0.36593817138035611</v>
      </c>
      <c r="N1153" s="383">
        <f t="shared" si="119"/>
        <v>-597.57703386412152</v>
      </c>
    </row>
    <row r="1154" spans="2:14" x14ac:dyDescent="0.2">
      <c r="B1154" s="382">
        <v>18</v>
      </c>
      <c r="C1154" s="382">
        <v>3731</v>
      </c>
      <c r="D1154" s="379" t="s">
        <v>1723</v>
      </c>
      <c r="E1154" s="380">
        <v>523</v>
      </c>
      <c r="F1154" s="380">
        <v>936</v>
      </c>
      <c r="G1154" s="380">
        <v>2833</v>
      </c>
      <c r="H1154" s="137">
        <f t="shared" si="120"/>
        <v>3.5854700854700856</v>
      </c>
      <c r="I1154" s="381">
        <f t="shared" si="121"/>
        <v>0.18460995411224851</v>
      </c>
      <c r="J1154" s="137">
        <f t="shared" si="122"/>
        <v>-3.6921023897000263E-2</v>
      </c>
      <c r="K1154" s="137">
        <f t="shared" si="123"/>
        <v>-9.4770901124253959E-2</v>
      </c>
      <c r="L1154" s="137">
        <f t="shared" si="124"/>
        <v>-0.19871499143630075</v>
      </c>
      <c r="M1154" s="137">
        <f t="shared" si="125"/>
        <v>-0.33040691645755493</v>
      </c>
      <c r="N1154" s="383">
        <f t="shared" si="119"/>
        <v>-936.04279432425312</v>
      </c>
    </row>
    <row r="1155" spans="2:14" x14ac:dyDescent="0.2">
      <c r="B1155" s="382">
        <v>18</v>
      </c>
      <c r="C1155" s="382">
        <v>3732</v>
      </c>
      <c r="D1155" s="379" t="s">
        <v>1724</v>
      </c>
      <c r="E1155" s="380">
        <v>1888</v>
      </c>
      <c r="F1155" s="380">
        <v>3362</v>
      </c>
      <c r="G1155" s="380">
        <v>2939</v>
      </c>
      <c r="H1155" s="137">
        <f t="shared" si="120"/>
        <v>1.4357525282569898</v>
      </c>
      <c r="I1155" s="381">
        <f t="shared" si="121"/>
        <v>0.642395372575706</v>
      </c>
      <c r="J1155" s="137">
        <f t="shared" si="122"/>
        <v>-3.4069893127310041E-2</v>
      </c>
      <c r="K1155" s="137">
        <f t="shared" si="123"/>
        <v>-0.15034270458074633</v>
      </c>
      <c r="L1155" s="137">
        <f t="shared" si="124"/>
        <v>0.18522981141768485</v>
      </c>
      <c r="M1155" s="137">
        <f t="shared" si="125"/>
        <v>8.1721370962847817E-4</v>
      </c>
      <c r="N1155" s="383">
        <f t="shared" si="119"/>
        <v>2.4017910925980974</v>
      </c>
    </row>
    <row r="1156" spans="2:14" x14ac:dyDescent="0.2">
      <c r="B1156" s="382">
        <v>18</v>
      </c>
      <c r="C1156" s="382">
        <v>3733</v>
      </c>
      <c r="D1156" s="379" t="s">
        <v>1725</v>
      </c>
      <c r="E1156" s="380">
        <v>260</v>
      </c>
      <c r="F1156" s="380">
        <v>2819</v>
      </c>
      <c r="G1156" s="380">
        <v>1215</v>
      </c>
      <c r="H1156" s="137">
        <f t="shared" si="120"/>
        <v>0.52323518978361117</v>
      </c>
      <c r="I1156" s="381">
        <f t="shared" si="121"/>
        <v>0.2139917695473251</v>
      </c>
      <c r="J1156" s="137">
        <f t="shared" si="122"/>
        <v>-8.0441114324913257E-2</v>
      </c>
      <c r="K1156" s="137">
        <f t="shared" si="123"/>
        <v>-0.1739319589058704</v>
      </c>
      <c r="L1156" s="137">
        <f t="shared" si="124"/>
        <v>-0.17407245176656425</v>
      </c>
      <c r="M1156" s="137">
        <f t="shared" si="125"/>
        <v>-0.42844552499734789</v>
      </c>
      <c r="N1156" s="383">
        <f t="shared" si="119"/>
        <v>-520.56131287177766</v>
      </c>
    </row>
    <row r="1157" spans="2:14" x14ac:dyDescent="0.2">
      <c r="B1157" s="382">
        <v>18</v>
      </c>
      <c r="C1157" s="382">
        <v>3734</v>
      </c>
      <c r="D1157" s="379" t="s">
        <v>1726</v>
      </c>
      <c r="E1157" s="380">
        <v>350</v>
      </c>
      <c r="F1157" s="380">
        <v>2807</v>
      </c>
      <c r="G1157" s="380">
        <v>1525</v>
      </c>
      <c r="H1157" s="137">
        <f t="shared" si="120"/>
        <v>0.66797292483078019</v>
      </c>
      <c r="I1157" s="381">
        <f t="shared" si="121"/>
        <v>0.22950819672131148</v>
      </c>
      <c r="J1157" s="137">
        <f t="shared" si="122"/>
        <v>-7.2102901696573921E-2</v>
      </c>
      <c r="K1157" s="137">
        <f t="shared" si="123"/>
        <v>-0.1701903804190637</v>
      </c>
      <c r="L1157" s="137">
        <f t="shared" si="124"/>
        <v>-0.16105881845270636</v>
      </c>
      <c r="M1157" s="137">
        <f t="shared" si="125"/>
        <v>-0.40335210056834397</v>
      </c>
      <c r="N1157" s="383">
        <f t="shared" si="119"/>
        <v>-615.11195336672461</v>
      </c>
    </row>
    <row r="1158" spans="2:14" x14ac:dyDescent="0.2">
      <c r="B1158" s="382">
        <v>18</v>
      </c>
      <c r="C1158" s="382">
        <v>3746</v>
      </c>
      <c r="D1158" s="379" t="s">
        <v>1727</v>
      </c>
      <c r="E1158" s="380">
        <v>1002</v>
      </c>
      <c r="F1158" s="380">
        <v>14151</v>
      </c>
      <c r="G1158" s="380">
        <v>1579</v>
      </c>
      <c r="H1158" s="137">
        <f t="shared" si="120"/>
        <v>0.18238993710691823</v>
      </c>
      <c r="I1158" s="381">
        <f t="shared" si="121"/>
        <v>0.6345788473717543</v>
      </c>
      <c r="J1158" s="137">
        <f t="shared" si="122"/>
        <v>-7.0650438851637395E-2</v>
      </c>
      <c r="K1158" s="137">
        <f t="shared" si="123"/>
        <v>-0.18274306310291821</v>
      </c>
      <c r="L1158" s="137">
        <f t="shared" si="124"/>
        <v>0.17867408878565436</v>
      </c>
      <c r="M1158" s="137">
        <f t="shared" si="125"/>
        <v>-7.4719413168901266E-2</v>
      </c>
      <c r="N1158" s="383">
        <f t="shared" si="119"/>
        <v>-117.98195339369509</v>
      </c>
    </row>
    <row r="1159" spans="2:14" x14ac:dyDescent="0.2">
      <c r="B1159" s="382">
        <v>18</v>
      </c>
      <c r="C1159" s="382">
        <v>3752</v>
      </c>
      <c r="D1159" s="379" t="s">
        <v>1728</v>
      </c>
      <c r="E1159" s="380">
        <v>1187</v>
      </c>
      <c r="F1159" s="380">
        <v>3290</v>
      </c>
      <c r="G1159" s="380">
        <v>755</v>
      </c>
      <c r="H1159" s="137">
        <f t="shared" si="120"/>
        <v>0.59027355623100308</v>
      </c>
      <c r="I1159" s="381">
        <f t="shared" si="121"/>
        <v>1.5721854304635761</v>
      </c>
      <c r="J1159" s="137">
        <f t="shared" si="122"/>
        <v>-9.2813945966965142E-2</v>
      </c>
      <c r="K1159" s="137">
        <f t="shared" si="123"/>
        <v>-0.1721989670941049</v>
      </c>
      <c r="L1159" s="137">
        <f t="shared" si="124"/>
        <v>0.96504508310015447</v>
      </c>
      <c r="M1159" s="137">
        <f t="shared" si="125"/>
        <v>0.70003217003908436</v>
      </c>
      <c r="N1159" s="383">
        <f t="shared" si="119"/>
        <v>528.52428837950868</v>
      </c>
    </row>
    <row r="1160" spans="2:14" x14ac:dyDescent="0.2">
      <c r="B1160" s="382">
        <v>18</v>
      </c>
      <c r="C1160" s="382">
        <v>3762</v>
      </c>
      <c r="D1160" s="379" t="s">
        <v>1729</v>
      </c>
      <c r="E1160" s="380">
        <v>3391</v>
      </c>
      <c r="F1160" s="380">
        <v>23427</v>
      </c>
      <c r="G1160" s="380">
        <v>4572</v>
      </c>
      <c r="H1160" s="137">
        <f t="shared" si="120"/>
        <v>0.33990694497801682</v>
      </c>
      <c r="I1160" s="381">
        <f t="shared" si="121"/>
        <v>0.74168853893263342</v>
      </c>
      <c r="J1160" s="137">
        <f t="shared" si="122"/>
        <v>9.8536592019742002E-3</v>
      </c>
      <c r="K1160" s="137">
        <f t="shared" si="123"/>
        <v>-0.17867113087484657</v>
      </c>
      <c r="L1160" s="137">
        <f t="shared" si="124"/>
        <v>0.26850702743216054</v>
      </c>
      <c r="M1160" s="137">
        <f t="shared" si="125"/>
        <v>9.9689555759288173E-2</v>
      </c>
      <c r="N1160" s="383">
        <f t="shared" si="119"/>
        <v>455.78064893146552</v>
      </c>
    </row>
    <row r="1161" spans="2:14" x14ac:dyDescent="0.2">
      <c r="B1161" s="382">
        <v>18</v>
      </c>
      <c r="C1161" s="382">
        <v>3764</v>
      </c>
      <c r="D1161" s="379" t="s">
        <v>1730</v>
      </c>
      <c r="E1161" s="380">
        <v>453</v>
      </c>
      <c r="F1161" s="380">
        <v>9835</v>
      </c>
      <c r="G1161" s="380">
        <v>811</v>
      </c>
      <c r="H1161" s="137">
        <f t="shared" si="120"/>
        <v>0.12852058973055414</v>
      </c>
      <c r="I1161" s="381">
        <f t="shared" si="121"/>
        <v>0.55856966707768185</v>
      </c>
      <c r="J1161" s="137">
        <f t="shared" si="122"/>
        <v>-9.1307688201845774E-2</v>
      </c>
      <c r="K1161" s="137">
        <f t="shared" si="123"/>
        <v>-0.18413562594201496</v>
      </c>
      <c r="L1161" s="137">
        <f t="shared" si="124"/>
        <v>0.11492516065016758</v>
      </c>
      <c r="M1161" s="137">
        <f t="shared" si="125"/>
        <v>-0.16051815349369317</v>
      </c>
      <c r="N1161" s="383">
        <f t="shared" si="119"/>
        <v>-130.18022248338517</v>
      </c>
    </row>
    <row r="1162" spans="2:14" x14ac:dyDescent="0.2">
      <c r="B1162" s="382">
        <v>18</v>
      </c>
      <c r="C1162" s="382">
        <v>3781</v>
      </c>
      <c r="D1162" s="379" t="s">
        <v>1731</v>
      </c>
      <c r="E1162" s="380">
        <v>361</v>
      </c>
      <c r="F1162" s="380">
        <v>1449</v>
      </c>
      <c r="G1162" s="380">
        <v>607</v>
      </c>
      <c r="H1162" s="137">
        <f t="shared" si="120"/>
        <v>0.66804692891649409</v>
      </c>
      <c r="I1162" s="381">
        <f t="shared" si="121"/>
        <v>0.59472817133443168</v>
      </c>
      <c r="J1162" s="137">
        <f t="shared" si="122"/>
        <v>-9.6794770060494889E-2</v>
      </c>
      <c r="K1162" s="137">
        <f t="shared" si="123"/>
        <v>-0.1701884673582095</v>
      </c>
      <c r="L1162" s="137">
        <f t="shared" si="124"/>
        <v>0.14525131178654546</v>
      </c>
      <c r="M1162" s="137">
        <f t="shared" si="125"/>
        <v>-0.12173192563215893</v>
      </c>
      <c r="N1162" s="383">
        <f t="shared" si="119"/>
        <v>-73.891278858720469</v>
      </c>
    </row>
    <row r="1163" spans="2:14" x14ac:dyDescent="0.2">
      <c r="B1163" s="382">
        <v>18</v>
      </c>
      <c r="C1163" s="382">
        <v>3782</v>
      </c>
      <c r="D1163" s="379" t="s">
        <v>1732</v>
      </c>
      <c r="E1163" s="380">
        <v>940</v>
      </c>
      <c r="F1163" s="380">
        <v>1644</v>
      </c>
      <c r="G1163" s="380">
        <v>1411</v>
      </c>
      <c r="H1163" s="137">
        <f t="shared" si="120"/>
        <v>1.4300486618004866</v>
      </c>
      <c r="I1163" s="381">
        <f t="shared" si="121"/>
        <v>0.66619418851878098</v>
      </c>
      <c r="J1163" s="137">
        <f t="shared" si="122"/>
        <v>-7.5169212146995484E-2</v>
      </c>
      <c r="K1163" s="137">
        <f t="shared" si="123"/>
        <v>-0.15049015378615441</v>
      </c>
      <c r="L1163" s="137">
        <f t="shared" si="124"/>
        <v>0.20518988731108428</v>
      </c>
      <c r="M1163" s="137">
        <f t="shared" si="125"/>
        <v>-2.0469478622065607E-2</v>
      </c>
      <c r="N1163" s="383">
        <f t="shared" si="119"/>
        <v>-28.882434335734573</v>
      </c>
    </row>
    <row r="1164" spans="2:14" x14ac:dyDescent="0.2">
      <c r="B1164" s="382">
        <v>18</v>
      </c>
      <c r="C1164" s="382">
        <v>3783</v>
      </c>
      <c r="D1164" s="379" t="s">
        <v>1733</v>
      </c>
      <c r="E1164" s="380">
        <v>75</v>
      </c>
      <c r="F1164" s="380">
        <v>780</v>
      </c>
      <c r="G1164" s="380">
        <v>197</v>
      </c>
      <c r="H1164" s="137">
        <f t="shared" si="120"/>
        <v>0.3487179487179487</v>
      </c>
      <c r="I1164" s="381">
        <f t="shared" si="121"/>
        <v>0.38071065989847713</v>
      </c>
      <c r="J1164" s="137">
        <f t="shared" si="122"/>
        <v>-0.10782272869797592</v>
      </c>
      <c r="K1164" s="137">
        <f t="shared" si="123"/>
        <v>-0.17844335985141749</v>
      </c>
      <c r="L1164" s="137">
        <f t="shared" si="124"/>
        <v>-3.4245255647564352E-2</v>
      </c>
      <c r="M1164" s="137">
        <f t="shared" si="125"/>
        <v>-0.32051134419695776</v>
      </c>
      <c r="N1164" s="383">
        <f t="shared" si="119"/>
        <v>-63.14073480680068</v>
      </c>
    </row>
    <row r="1165" spans="2:14" x14ac:dyDescent="0.2">
      <c r="B1165" s="382">
        <v>18</v>
      </c>
      <c r="C1165" s="382">
        <v>3784</v>
      </c>
      <c r="D1165" s="379" t="s">
        <v>1734</v>
      </c>
      <c r="E1165" s="380">
        <v>1996</v>
      </c>
      <c r="F1165" s="380">
        <v>3274</v>
      </c>
      <c r="G1165" s="380">
        <v>2077</v>
      </c>
      <c r="H1165" s="137">
        <f t="shared" si="120"/>
        <v>1.2440439828955405</v>
      </c>
      <c r="I1165" s="381">
        <f t="shared" si="121"/>
        <v>0.96100144439094848</v>
      </c>
      <c r="J1165" s="137">
        <f t="shared" si="122"/>
        <v>-5.7255503726111642E-2</v>
      </c>
      <c r="K1165" s="137">
        <f t="shared" si="123"/>
        <v>-0.15529851357435565</v>
      </c>
      <c r="L1165" s="137">
        <f t="shared" si="124"/>
        <v>0.45244484382691563</v>
      </c>
      <c r="M1165" s="137">
        <f t="shared" si="125"/>
        <v>0.23989082652644833</v>
      </c>
      <c r="N1165" s="383">
        <f t="shared" ref="N1165:N1228" si="126">M1165*G1165</f>
        <v>498.25324669543318</v>
      </c>
    </row>
    <row r="1166" spans="2:14" x14ac:dyDescent="0.2">
      <c r="B1166" s="382">
        <v>18</v>
      </c>
      <c r="C1166" s="382">
        <v>3785</v>
      </c>
      <c r="D1166" s="379" t="s">
        <v>1735</v>
      </c>
      <c r="E1166" s="380">
        <v>258</v>
      </c>
      <c r="F1166" s="380">
        <v>3105</v>
      </c>
      <c r="G1166" s="380">
        <v>732</v>
      </c>
      <c r="H1166" s="137">
        <f t="shared" ref="H1166:H1229" si="127">(G1166+E1166)/F1166</f>
        <v>0.3188405797101449</v>
      </c>
      <c r="I1166" s="381">
        <f t="shared" ref="I1166:I1229" si="128">E1166/G1166</f>
        <v>0.35245901639344263</v>
      </c>
      <c r="J1166" s="137">
        <f t="shared" ref="J1166:J1229" si="129">$J$6*(G1166-G$10)/G$11</f>
        <v>-9.3432587549067733E-2</v>
      </c>
      <c r="K1166" s="137">
        <f t="shared" ref="K1166:K1229" si="130">$K$6*(H1166-H$10)/H$11</f>
        <v>-0.17921571214147888</v>
      </c>
      <c r="L1166" s="137">
        <f t="shared" ref="L1166:L1229" si="131">$L$6*(I1166-I$10)/I$11</f>
        <v>-5.793991969398464E-2</v>
      </c>
      <c r="M1166" s="137">
        <f t="shared" ref="M1166:M1229" si="132">SUM(J1166:L1166)</f>
        <v>-0.33058821938453126</v>
      </c>
      <c r="N1166" s="383">
        <f t="shared" si="126"/>
        <v>-241.99057658947689</v>
      </c>
    </row>
    <row r="1167" spans="2:14" x14ac:dyDescent="0.2">
      <c r="B1167" s="382">
        <v>18</v>
      </c>
      <c r="C1167" s="382">
        <v>3786</v>
      </c>
      <c r="D1167" s="379" t="s">
        <v>1736</v>
      </c>
      <c r="E1167" s="380">
        <v>2869</v>
      </c>
      <c r="F1167" s="380">
        <v>3169</v>
      </c>
      <c r="G1167" s="380">
        <v>2913</v>
      </c>
      <c r="H1167" s="137">
        <f t="shared" si="127"/>
        <v>1.8245503313348059</v>
      </c>
      <c r="I1167" s="381">
        <f t="shared" si="128"/>
        <v>0.98489529694473055</v>
      </c>
      <c r="J1167" s="137">
        <f t="shared" si="129"/>
        <v>-3.476922708968689E-2</v>
      </c>
      <c r="K1167" s="137">
        <f t="shared" si="130"/>
        <v>-0.14029199116285584</v>
      </c>
      <c r="L1167" s="137">
        <f t="shared" si="131"/>
        <v>0.47248462696150301</v>
      </c>
      <c r="M1167" s="137">
        <f t="shared" si="132"/>
        <v>0.29742340870896028</v>
      </c>
      <c r="N1167" s="383">
        <f t="shared" si="126"/>
        <v>866.39438956920128</v>
      </c>
    </row>
    <row r="1168" spans="2:14" x14ac:dyDescent="0.2">
      <c r="B1168" s="382">
        <v>18</v>
      </c>
      <c r="C1168" s="382">
        <v>3787</v>
      </c>
      <c r="D1168" s="379" t="s">
        <v>1737</v>
      </c>
      <c r="E1168" s="380">
        <v>8082</v>
      </c>
      <c r="F1168" s="380">
        <v>1619</v>
      </c>
      <c r="G1168" s="380">
        <v>4926</v>
      </c>
      <c r="H1168" s="137">
        <f t="shared" si="127"/>
        <v>8.0345892526250768</v>
      </c>
      <c r="I1168" s="381">
        <f t="shared" si="128"/>
        <v>1.6406820950060901</v>
      </c>
      <c r="J1168" s="137">
        <f t="shared" si="129"/>
        <v>1.9375360074335875E-2</v>
      </c>
      <c r="K1168" s="137">
        <f t="shared" si="130"/>
        <v>2.0242150279661895E-2</v>
      </c>
      <c r="L1168" s="137">
        <f t="shared" si="131"/>
        <v>1.0224932614458142</v>
      </c>
      <c r="M1168" s="137">
        <f t="shared" si="132"/>
        <v>1.0621107717998119</v>
      </c>
      <c r="N1168" s="383">
        <f t="shared" si="126"/>
        <v>5231.9576618858737</v>
      </c>
    </row>
    <row r="1169" spans="2:14" x14ac:dyDescent="0.2">
      <c r="B1169" s="382">
        <v>18</v>
      </c>
      <c r="C1169" s="382">
        <v>3788</v>
      </c>
      <c r="D1169" s="379" t="s">
        <v>1738</v>
      </c>
      <c r="E1169" s="380">
        <v>295</v>
      </c>
      <c r="F1169" s="380">
        <v>6070</v>
      </c>
      <c r="G1169" s="380">
        <v>706</v>
      </c>
      <c r="H1169" s="137">
        <f t="shared" si="127"/>
        <v>0.16490939044481054</v>
      </c>
      <c r="I1169" s="381">
        <f t="shared" si="128"/>
        <v>0.4178470254957507</v>
      </c>
      <c r="J1169" s="137">
        <f t="shared" si="129"/>
        <v>-9.4131921511444575E-2</v>
      </c>
      <c r="K1169" s="137">
        <f t="shared" si="130"/>
        <v>-0.18319494828204752</v>
      </c>
      <c r="L1169" s="137">
        <f t="shared" si="131"/>
        <v>-3.0989718366550285E-3</v>
      </c>
      <c r="M1169" s="137">
        <f t="shared" si="132"/>
        <v>-0.28042584163014711</v>
      </c>
      <c r="N1169" s="383">
        <f t="shared" si="126"/>
        <v>-197.98064419088385</v>
      </c>
    </row>
    <row r="1170" spans="2:14" x14ac:dyDescent="0.2">
      <c r="B1170" s="382">
        <v>18</v>
      </c>
      <c r="C1170" s="382">
        <v>3789</v>
      </c>
      <c r="D1170" s="379" t="s">
        <v>1739</v>
      </c>
      <c r="E1170" s="380">
        <v>1071</v>
      </c>
      <c r="F1170" s="380">
        <v>2442</v>
      </c>
      <c r="G1170" s="380">
        <v>708</v>
      </c>
      <c r="H1170" s="137">
        <f t="shared" si="127"/>
        <v>0.72850122850122845</v>
      </c>
      <c r="I1170" s="381">
        <f t="shared" si="128"/>
        <v>1.5127118644067796</v>
      </c>
      <c r="J1170" s="137">
        <f t="shared" si="129"/>
        <v>-9.407812659126176E-2</v>
      </c>
      <c r="K1170" s="137">
        <f t="shared" si="130"/>
        <v>-0.16862567858935465</v>
      </c>
      <c r="L1170" s="137">
        <f t="shared" si="131"/>
        <v>0.9151645808523029</v>
      </c>
      <c r="M1170" s="137">
        <f t="shared" si="132"/>
        <v>0.65246077567168648</v>
      </c>
      <c r="N1170" s="383">
        <f t="shared" si="126"/>
        <v>461.94222917555402</v>
      </c>
    </row>
    <row r="1171" spans="2:14" x14ac:dyDescent="0.2">
      <c r="B1171" s="382">
        <v>18</v>
      </c>
      <c r="C1171" s="382">
        <v>3790</v>
      </c>
      <c r="D1171" s="379" t="s">
        <v>1740</v>
      </c>
      <c r="E1171" s="380">
        <v>1036</v>
      </c>
      <c r="F1171" s="380">
        <v>1544</v>
      </c>
      <c r="G1171" s="380">
        <v>1089</v>
      </c>
      <c r="H1171" s="137">
        <f t="shared" si="127"/>
        <v>1.3762953367875648</v>
      </c>
      <c r="I1171" s="381">
        <f t="shared" si="128"/>
        <v>0.95133149678604223</v>
      </c>
      <c r="J1171" s="137">
        <f t="shared" si="129"/>
        <v>-8.3830194296431806E-2</v>
      </c>
      <c r="K1171" s="137">
        <f t="shared" si="130"/>
        <v>-0.15187971736055422</v>
      </c>
      <c r="L1171" s="137">
        <f t="shared" si="131"/>
        <v>0.44433465512925963</v>
      </c>
      <c r="M1171" s="137">
        <f t="shared" si="132"/>
        <v>0.20862474347227361</v>
      </c>
      <c r="N1171" s="383">
        <f t="shared" si="126"/>
        <v>227.19234564130596</v>
      </c>
    </row>
    <row r="1172" spans="2:14" x14ac:dyDescent="0.2">
      <c r="B1172" s="382">
        <v>18</v>
      </c>
      <c r="C1172" s="382">
        <v>3791</v>
      </c>
      <c r="D1172" s="379" t="s">
        <v>1741</v>
      </c>
      <c r="E1172" s="380">
        <v>852</v>
      </c>
      <c r="F1172" s="380">
        <v>3794</v>
      </c>
      <c r="G1172" s="380">
        <v>1218</v>
      </c>
      <c r="H1172" s="137">
        <f t="shared" si="127"/>
        <v>0.54559831312598839</v>
      </c>
      <c r="I1172" s="381">
        <f t="shared" si="128"/>
        <v>0.69950738916256161</v>
      </c>
      <c r="J1172" s="137">
        <f t="shared" si="129"/>
        <v>-8.0360421944638993E-2</v>
      </c>
      <c r="K1172" s="137">
        <f t="shared" si="130"/>
        <v>-0.1733538554750797</v>
      </c>
      <c r="L1172" s="137">
        <f t="shared" si="131"/>
        <v>0.23312968123580627</v>
      </c>
      <c r="M1172" s="137">
        <f t="shared" si="132"/>
        <v>-2.0584596183912424E-2</v>
      </c>
      <c r="N1172" s="383">
        <f t="shared" si="126"/>
        <v>-25.072038152005334</v>
      </c>
    </row>
    <row r="1173" spans="2:14" x14ac:dyDescent="0.2">
      <c r="B1173" s="382">
        <v>18</v>
      </c>
      <c r="C1173" s="382">
        <v>3792</v>
      </c>
      <c r="D1173" s="379" t="s">
        <v>1742</v>
      </c>
      <c r="E1173" s="380">
        <v>1111</v>
      </c>
      <c r="F1173" s="380">
        <v>9258</v>
      </c>
      <c r="G1173" s="380">
        <v>1578</v>
      </c>
      <c r="H1173" s="137">
        <f t="shared" si="127"/>
        <v>0.29045150140419096</v>
      </c>
      <c r="I1173" s="381">
        <f t="shared" si="128"/>
        <v>0.70405576679340942</v>
      </c>
      <c r="J1173" s="137">
        <f t="shared" si="129"/>
        <v>-7.0677336311728817E-2</v>
      </c>
      <c r="K1173" s="137">
        <f t="shared" si="130"/>
        <v>-0.17994959100600036</v>
      </c>
      <c r="L1173" s="137">
        <f t="shared" si="131"/>
        <v>0.23694440726758514</v>
      </c>
      <c r="M1173" s="137">
        <f t="shared" si="132"/>
        <v>-1.3682520050144031E-2</v>
      </c>
      <c r="N1173" s="383">
        <f t="shared" si="126"/>
        <v>-21.591016639127282</v>
      </c>
    </row>
    <row r="1174" spans="2:14" x14ac:dyDescent="0.2">
      <c r="B1174" s="382">
        <v>18</v>
      </c>
      <c r="C1174" s="382">
        <v>3804</v>
      </c>
      <c r="D1174" s="379" t="s">
        <v>1743</v>
      </c>
      <c r="E1174" s="380">
        <v>17</v>
      </c>
      <c r="F1174" s="380">
        <v>1029</v>
      </c>
      <c r="G1174" s="380">
        <v>91</v>
      </c>
      <c r="H1174" s="137">
        <f t="shared" si="127"/>
        <v>0.10495626822157435</v>
      </c>
      <c r="I1174" s="381">
        <f t="shared" si="128"/>
        <v>0.18681318681318682</v>
      </c>
      <c r="J1174" s="137">
        <f t="shared" si="129"/>
        <v>-0.11067385946766614</v>
      </c>
      <c r="K1174" s="137">
        <f t="shared" si="130"/>
        <v>-0.18474478124201643</v>
      </c>
      <c r="L1174" s="137">
        <f t="shared" si="131"/>
        <v>-0.19686713934035041</v>
      </c>
      <c r="M1174" s="137">
        <f t="shared" si="132"/>
        <v>-0.49228578005003298</v>
      </c>
      <c r="N1174" s="383">
        <f t="shared" si="126"/>
        <v>-44.798005984553001</v>
      </c>
    </row>
    <row r="1175" spans="2:14" x14ac:dyDescent="0.2">
      <c r="B1175" s="382">
        <v>18</v>
      </c>
      <c r="C1175" s="382">
        <v>3805</v>
      </c>
      <c r="D1175" s="379" t="s">
        <v>1744</v>
      </c>
      <c r="E1175" s="380">
        <v>104</v>
      </c>
      <c r="F1175" s="380">
        <v>362</v>
      </c>
      <c r="G1175" s="380">
        <v>262</v>
      </c>
      <c r="H1175" s="137">
        <f t="shared" si="127"/>
        <v>1.011049723756906</v>
      </c>
      <c r="I1175" s="381">
        <f t="shared" si="128"/>
        <v>0.39694656488549618</v>
      </c>
      <c r="J1175" s="137">
        <f t="shared" si="129"/>
        <v>-0.10607439379203382</v>
      </c>
      <c r="K1175" s="137">
        <f t="shared" si="130"/>
        <v>-0.16132158908578656</v>
      </c>
      <c r="L1175" s="137">
        <f t="shared" si="131"/>
        <v>-2.0628196020981527E-2</v>
      </c>
      <c r="M1175" s="137">
        <f t="shared" si="132"/>
        <v>-0.28802417889880194</v>
      </c>
      <c r="N1175" s="383">
        <f t="shared" si="126"/>
        <v>-75.462334871486107</v>
      </c>
    </row>
    <row r="1176" spans="2:14" x14ac:dyDescent="0.2">
      <c r="B1176" s="382">
        <v>18</v>
      </c>
      <c r="C1176" s="382">
        <v>3808</v>
      </c>
      <c r="D1176" s="379" t="s">
        <v>1745</v>
      </c>
      <c r="E1176" s="380">
        <v>29</v>
      </c>
      <c r="F1176" s="380">
        <v>3258</v>
      </c>
      <c r="G1176" s="380">
        <v>161</v>
      </c>
      <c r="H1176" s="137">
        <f t="shared" si="127"/>
        <v>5.8317986494782072E-2</v>
      </c>
      <c r="I1176" s="381">
        <f t="shared" si="128"/>
        <v>0.18012422360248448</v>
      </c>
      <c r="J1176" s="137">
        <f t="shared" si="129"/>
        <v>-0.10879103726126693</v>
      </c>
      <c r="K1176" s="137">
        <f t="shared" si="130"/>
        <v>-0.1859504156366249</v>
      </c>
      <c r="L1176" s="137">
        <f t="shared" si="131"/>
        <v>-0.20247717530403558</v>
      </c>
      <c r="M1176" s="137">
        <f t="shared" si="132"/>
        <v>-0.49721862820192742</v>
      </c>
      <c r="N1176" s="383">
        <f t="shared" si="126"/>
        <v>-80.052199140510311</v>
      </c>
    </row>
    <row r="1177" spans="2:14" x14ac:dyDescent="0.2">
      <c r="B1177" s="382">
        <v>18</v>
      </c>
      <c r="C1177" s="382">
        <v>3810</v>
      </c>
      <c r="D1177" s="379" t="s">
        <v>1746</v>
      </c>
      <c r="E1177" s="380">
        <v>21</v>
      </c>
      <c r="F1177" s="380">
        <v>755</v>
      </c>
      <c r="G1177" s="380">
        <v>119</v>
      </c>
      <c r="H1177" s="137">
        <f t="shared" si="127"/>
        <v>0.18543046357615894</v>
      </c>
      <c r="I1177" s="381">
        <f t="shared" si="128"/>
        <v>0.17647058823529413</v>
      </c>
      <c r="J1177" s="137">
        <f t="shared" si="129"/>
        <v>-0.10992073058510647</v>
      </c>
      <c r="K1177" s="137">
        <f t="shared" si="130"/>
        <v>-0.18266446322416391</v>
      </c>
      <c r="L1177" s="137">
        <f t="shared" si="131"/>
        <v>-0.20554148066235103</v>
      </c>
      <c r="M1177" s="137">
        <f t="shared" si="132"/>
        <v>-0.4981266744716214</v>
      </c>
      <c r="N1177" s="383">
        <f t="shared" si="126"/>
        <v>-59.277074262122945</v>
      </c>
    </row>
    <row r="1178" spans="2:14" x14ac:dyDescent="0.2">
      <c r="B1178" s="382">
        <v>18</v>
      </c>
      <c r="C1178" s="382">
        <v>3821</v>
      </c>
      <c r="D1178" s="379" t="s">
        <v>1747</v>
      </c>
      <c r="E1178" s="380">
        <v>309</v>
      </c>
      <c r="F1178" s="380">
        <v>3562</v>
      </c>
      <c r="G1178" s="380">
        <v>850</v>
      </c>
      <c r="H1178" s="137">
        <f t="shared" si="127"/>
        <v>0.32537900056148233</v>
      </c>
      <c r="I1178" s="381">
        <f t="shared" si="128"/>
        <v>0.36352941176470588</v>
      </c>
      <c r="J1178" s="137">
        <f t="shared" si="129"/>
        <v>-9.0258687258280512E-2</v>
      </c>
      <c r="K1178" s="137">
        <f t="shared" si="130"/>
        <v>-0.17904668908203222</v>
      </c>
      <c r="L1178" s="137">
        <f t="shared" si="131"/>
        <v>-4.8655174927317003E-2</v>
      </c>
      <c r="M1178" s="137">
        <f t="shared" si="132"/>
        <v>-0.31796055126762973</v>
      </c>
      <c r="N1178" s="383">
        <f t="shared" si="126"/>
        <v>-270.26646857748528</v>
      </c>
    </row>
    <row r="1179" spans="2:14" x14ac:dyDescent="0.2">
      <c r="B1179" s="382">
        <v>18</v>
      </c>
      <c r="C1179" s="382">
        <v>3822</v>
      </c>
      <c r="D1179" s="379" t="s">
        <v>1748</v>
      </c>
      <c r="E1179" s="380">
        <v>598</v>
      </c>
      <c r="F1179" s="380">
        <v>6947</v>
      </c>
      <c r="G1179" s="380">
        <v>1420</v>
      </c>
      <c r="H1179" s="137">
        <f t="shared" si="127"/>
        <v>0.29048510148265438</v>
      </c>
      <c r="I1179" s="381">
        <f t="shared" si="128"/>
        <v>0.42112676056338028</v>
      </c>
      <c r="J1179" s="137">
        <f t="shared" si="129"/>
        <v>-7.4927135006172721E-2</v>
      </c>
      <c r="K1179" s="137">
        <f t="shared" si="130"/>
        <v>-0.17994872241889215</v>
      </c>
      <c r="L1179" s="137">
        <f t="shared" si="131"/>
        <v>-3.4825680038119813E-4</v>
      </c>
      <c r="M1179" s="137">
        <f t="shared" si="132"/>
        <v>-0.25522411422544605</v>
      </c>
      <c r="N1179" s="383">
        <f t="shared" si="126"/>
        <v>-362.41824220013342</v>
      </c>
    </row>
    <row r="1180" spans="2:14" x14ac:dyDescent="0.2">
      <c r="B1180" s="382">
        <v>18</v>
      </c>
      <c r="C1180" s="382">
        <v>3823</v>
      </c>
      <c r="D1180" s="379" t="s">
        <v>1749</v>
      </c>
      <c r="E1180" s="380">
        <v>113</v>
      </c>
      <c r="F1180" s="380">
        <v>3088</v>
      </c>
      <c r="G1180" s="380">
        <v>332</v>
      </c>
      <c r="H1180" s="137">
        <f t="shared" si="127"/>
        <v>0.14410621761658032</v>
      </c>
      <c r="I1180" s="381">
        <f t="shared" si="128"/>
        <v>0.34036144578313254</v>
      </c>
      <c r="J1180" s="137">
        <f t="shared" si="129"/>
        <v>-0.10419157158563461</v>
      </c>
      <c r="K1180" s="137">
        <f t="shared" si="130"/>
        <v>-0.1837327258276617</v>
      </c>
      <c r="L1180" s="137">
        <f t="shared" si="131"/>
        <v>-6.8086156720445212E-2</v>
      </c>
      <c r="M1180" s="137">
        <f t="shared" si="132"/>
        <v>-0.35601045413374149</v>
      </c>
      <c r="N1180" s="383">
        <f t="shared" si="126"/>
        <v>-118.19547077240217</v>
      </c>
    </row>
    <row r="1181" spans="2:14" x14ac:dyDescent="0.2">
      <c r="B1181" s="382">
        <v>18</v>
      </c>
      <c r="C1181" s="382">
        <v>3831</v>
      </c>
      <c r="D1181" s="379" t="s">
        <v>1750</v>
      </c>
      <c r="E1181" s="380">
        <v>159</v>
      </c>
      <c r="F1181" s="380">
        <v>1032</v>
      </c>
      <c r="G1181" s="380">
        <v>691</v>
      </c>
      <c r="H1181" s="137">
        <f t="shared" si="127"/>
        <v>0.8236434108527132</v>
      </c>
      <c r="I1181" s="381">
        <f t="shared" si="128"/>
        <v>0.23010130246020261</v>
      </c>
      <c r="J1181" s="137">
        <f t="shared" si="129"/>
        <v>-9.4535383412815838E-2</v>
      </c>
      <c r="K1181" s="137">
        <f t="shared" si="130"/>
        <v>-0.16616618215908271</v>
      </c>
      <c r="L1181" s="137">
        <f t="shared" si="131"/>
        <v>-0.16056138044615201</v>
      </c>
      <c r="M1181" s="137">
        <f t="shared" si="132"/>
        <v>-0.42126294601805059</v>
      </c>
      <c r="N1181" s="383">
        <f t="shared" si="126"/>
        <v>-291.09269569847294</v>
      </c>
    </row>
    <row r="1182" spans="2:14" x14ac:dyDescent="0.2">
      <c r="B1182" s="382">
        <v>18</v>
      </c>
      <c r="C1182" s="382">
        <v>3832</v>
      </c>
      <c r="D1182" s="379" t="s">
        <v>1751</v>
      </c>
      <c r="E1182" s="380">
        <v>1155</v>
      </c>
      <c r="F1182" s="380">
        <v>2713</v>
      </c>
      <c r="G1182" s="380">
        <v>1556</v>
      </c>
      <c r="H1182" s="137">
        <f t="shared" si="127"/>
        <v>0.99926280869885731</v>
      </c>
      <c r="I1182" s="381">
        <f t="shared" si="128"/>
        <v>0.74228791773778924</v>
      </c>
      <c r="J1182" s="137">
        <f t="shared" si="129"/>
        <v>-7.1269080433739987E-2</v>
      </c>
      <c r="K1182" s="137">
        <f t="shared" si="130"/>
        <v>-0.16162628963808301</v>
      </c>
      <c r="L1182" s="137">
        <f t="shared" si="131"/>
        <v>0.26900972666175338</v>
      </c>
      <c r="M1182" s="137">
        <f t="shared" si="132"/>
        <v>3.6114356589930396E-2</v>
      </c>
      <c r="N1182" s="383">
        <f t="shared" si="126"/>
        <v>56.193938853931698</v>
      </c>
    </row>
    <row r="1183" spans="2:14" x14ac:dyDescent="0.2">
      <c r="B1183" s="382">
        <v>18</v>
      </c>
      <c r="C1183" s="382">
        <v>3834</v>
      </c>
      <c r="D1183" s="379" t="s">
        <v>1752</v>
      </c>
      <c r="E1183" s="380">
        <v>1245</v>
      </c>
      <c r="F1183" s="380">
        <v>3363</v>
      </c>
      <c r="G1183" s="380">
        <v>2625</v>
      </c>
      <c r="H1183" s="137">
        <f t="shared" si="127"/>
        <v>1.1507582515611061</v>
      </c>
      <c r="I1183" s="381">
        <f t="shared" si="128"/>
        <v>0.47428571428571431</v>
      </c>
      <c r="J1183" s="137">
        <f t="shared" si="129"/>
        <v>-4.2515695596015028E-2</v>
      </c>
      <c r="K1183" s="137">
        <f t="shared" si="130"/>
        <v>-0.15771001936013571</v>
      </c>
      <c r="L1183" s="137">
        <f t="shared" si="131"/>
        <v>4.4236177704657355E-2</v>
      </c>
      <c r="M1183" s="137">
        <f t="shared" si="132"/>
        <v>-0.15598953725149339</v>
      </c>
      <c r="N1183" s="383">
        <f t="shared" si="126"/>
        <v>-409.47253528517018</v>
      </c>
    </row>
    <row r="1184" spans="2:14" x14ac:dyDescent="0.2">
      <c r="B1184" s="382">
        <v>18</v>
      </c>
      <c r="C1184" s="382">
        <v>3835</v>
      </c>
      <c r="D1184" s="379" t="s">
        <v>1753</v>
      </c>
      <c r="E1184" s="380">
        <v>528</v>
      </c>
      <c r="F1184" s="380">
        <v>1911</v>
      </c>
      <c r="G1184" s="380">
        <v>912</v>
      </c>
      <c r="H1184" s="137">
        <f t="shared" si="127"/>
        <v>0.75353218210361073</v>
      </c>
      <c r="I1184" s="381">
        <f t="shared" si="128"/>
        <v>0.57894736842105265</v>
      </c>
      <c r="J1184" s="137">
        <f t="shared" si="129"/>
        <v>-8.8591044732612645E-2</v>
      </c>
      <c r="K1184" s="137">
        <f t="shared" si="130"/>
        <v>-0.16797860975500811</v>
      </c>
      <c r="L1184" s="137">
        <f t="shared" si="131"/>
        <v>0.13201594644050277</v>
      </c>
      <c r="M1184" s="137">
        <f t="shared" si="132"/>
        <v>-0.12455370804711799</v>
      </c>
      <c r="N1184" s="383">
        <f t="shared" si="126"/>
        <v>-113.5929817389716</v>
      </c>
    </row>
    <row r="1185" spans="2:14" x14ac:dyDescent="0.2">
      <c r="B1185" s="382">
        <v>18</v>
      </c>
      <c r="C1185" s="382">
        <v>3837</v>
      </c>
      <c r="D1185" s="379" t="s">
        <v>1754</v>
      </c>
      <c r="E1185" s="380">
        <v>119</v>
      </c>
      <c r="F1185" s="380">
        <v>2658</v>
      </c>
      <c r="G1185" s="380">
        <v>211</v>
      </c>
      <c r="H1185" s="137">
        <f t="shared" si="127"/>
        <v>0.12415349887133183</v>
      </c>
      <c r="I1185" s="381">
        <f t="shared" si="128"/>
        <v>0.56398104265402849</v>
      </c>
      <c r="J1185" s="137">
        <f t="shared" si="129"/>
        <v>-0.10744616425669608</v>
      </c>
      <c r="K1185" s="137">
        <f t="shared" si="130"/>
        <v>-0.18424851850043086</v>
      </c>
      <c r="L1185" s="137">
        <f t="shared" si="131"/>
        <v>0.11946368338381629</v>
      </c>
      <c r="M1185" s="137">
        <f t="shared" si="132"/>
        <v>-0.17223099937331066</v>
      </c>
      <c r="N1185" s="383">
        <f t="shared" si="126"/>
        <v>-36.340740867768545</v>
      </c>
    </row>
    <row r="1186" spans="2:14" x14ac:dyDescent="0.2">
      <c r="B1186" s="382">
        <v>18</v>
      </c>
      <c r="C1186" s="382">
        <v>3847</v>
      </c>
      <c r="D1186" s="379" t="s">
        <v>1755</v>
      </c>
      <c r="E1186" s="380">
        <v>1212</v>
      </c>
      <c r="F1186" s="380">
        <v>10970</v>
      </c>
      <c r="G1186" s="380">
        <v>1422</v>
      </c>
      <c r="H1186" s="137">
        <f t="shared" si="127"/>
        <v>0.24010938924339106</v>
      </c>
      <c r="I1186" s="381">
        <f t="shared" si="128"/>
        <v>0.85232067510548526</v>
      </c>
      <c r="J1186" s="137">
        <f t="shared" si="129"/>
        <v>-7.4873340085989892E-2</v>
      </c>
      <c r="K1186" s="137">
        <f t="shared" si="130"/>
        <v>-0.1812509721819589</v>
      </c>
      <c r="L1186" s="137">
        <f t="shared" si="131"/>
        <v>0.36129424170117858</v>
      </c>
      <c r="M1186" s="137">
        <f t="shared" si="132"/>
        <v>0.10516992943322978</v>
      </c>
      <c r="N1186" s="383">
        <f t="shared" si="126"/>
        <v>149.55163965405274</v>
      </c>
    </row>
    <row r="1187" spans="2:14" x14ac:dyDescent="0.2">
      <c r="B1187" s="382">
        <v>18</v>
      </c>
      <c r="C1187" s="382">
        <v>3851</v>
      </c>
      <c r="D1187" s="379" t="s">
        <v>1756</v>
      </c>
      <c r="E1187" s="380">
        <v>9280</v>
      </c>
      <c r="F1187" s="380">
        <v>16943</v>
      </c>
      <c r="G1187" s="380">
        <v>10800</v>
      </c>
      <c r="H1187" s="137">
        <f t="shared" si="127"/>
        <v>1.185150209526058</v>
      </c>
      <c r="I1187" s="381">
        <f t="shared" si="128"/>
        <v>0.85925925925925928</v>
      </c>
      <c r="J1187" s="137">
        <f t="shared" si="129"/>
        <v>0.17737104065132037</v>
      </c>
      <c r="K1187" s="137">
        <f t="shared" si="130"/>
        <v>-0.15682096157573078</v>
      </c>
      <c r="L1187" s="137">
        <f t="shared" si="131"/>
        <v>0.36711363484381793</v>
      </c>
      <c r="M1187" s="137">
        <f t="shared" si="132"/>
        <v>0.38766371391940752</v>
      </c>
      <c r="N1187" s="383">
        <f t="shared" si="126"/>
        <v>4186.7681103296009</v>
      </c>
    </row>
    <row r="1188" spans="2:14" x14ac:dyDescent="0.2">
      <c r="B1188" s="382">
        <v>18</v>
      </c>
      <c r="C1188" s="382">
        <v>3861</v>
      </c>
      <c r="D1188" s="379" t="s">
        <v>1757</v>
      </c>
      <c r="E1188" s="380">
        <v>212</v>
      </c>
      <c r="F1188" s="380">
        <v>2315</v>
      </c>
      <c r="G1188" s="380">
        <v>618</v>
      </c>
      <c r="H1188" s="137">
        <f t="shared" si="127"/>
        <v>0.35853131749460043</v>
      </c>
      <c r="I1188" s="381">
        <f t="shared" si="128"/>
        <v>0.34304207119741098</v>
      </c>
      <c r="J1188" s="137">
        <f t="shared" si="129"/>
        <v>-9.6498897999489297E-2</v>
      </c>
      <c r="K1188" s="137">
        <f t="shared" si="130"/>
        <v>-0.178189676943599</v>
      </c>
      <c r="L1188" s="137">
        <f t="shared" si="131"/>
        <v>-6.5837915176044259E-2</v>
      </c>
      <c r="M1188" s="137">
        <f t="shared" si="132"/>
        <v>-0.34052649011913255</v>
      </c>
      <c r="N1188" s="383">
        <f t="shared" si="126"/>
        <v>-210.44537089362393</v>
      </c>
    </row>
    <row r="1189" spans="2:14" x14ac:dyDescent="0.2">
      <c r="B1189" s="382">
        <v>18</v>
      </c>
      <c r="C1189" s="382">
        <v>3862</v>
      </c>
      <c r="D1189" s="379" t="s">
        <v>1758</v>
      </c>
      <c r="E1189" s="380">
        <v>89</v>
      </c>
      <c r="F1189" s="380">
        <v>3012</v>
      </c>
      <c r="G1189" s="380">
        <v>203</v>
      </c>
      <c r="H1189" s="137">
        <f t="shared" si="127"/>
        <v>9.6945551128818058E-2</v>
      </c>
      <c r="I1189" s="381">
        <f t="shared" si="128"/>
        <v>0.43842364532019706</v>
      </c>
      <c r="J1189" s="137">
        <f t="shared" si="129"/>
        <v>-0.10766134393742742</v>
      </c>
      <c r="K1189" s="137">
        <f t="shared" si="130"/>
        <v>-0.18495186425826224</v>
      </c>
      <c r="L1189" s="137">
        <f t="shared" si="131"/>
        <v>1.4158646958665137E-2</v>
      </c>
      <c r="M1189" s="137">
        <f t="shared" si="132"/>
        <v>-0.2784545612370245</v>
      </c>
      <c r="N1189" s="383">
        <f t="shared" si="126"/>
        <v>-56.526275931115975</v>
      </c>
    </row>
    <row r="1190" spans="2:14" x14ac:dyDescent="0.2">
      <c r="B1190" s="382">
        <v>18</v>
      </c>
      <c r="C1190" s="382">
        <v>3863</v>
      </c>
      <c r="D1190" s="379" t="s">
        <v>1759</v>
      </c>
      <c r="E1190" s="380">
        <v>399</v>
      </c>
      <c r="F1190" s="380">
        <v>2306</v>
      </c>
      <c r="G1190" s="380">
        <v>1145</v>
      </c>
      <c r="H1190" s="137">
        <f t="shared" si="127"/>
        <v>0.66955767562879442</v>
      </c>
      <c r="I1190" s="381">
        <f t="shared" si="128"/>
        <v>0.34847161572052404</v>
      </c>
      <c r="J1190" s="137">
        <f t="shared" si="129"/>
        <v>-8.2323936531312439E-2</v>
      </c>
      <c r="K1190" s="137">
        <f t="shared" si="130"/>
        <v>-0.17014941342803769</v>
      </c>
      <c r="L1190" s="137">
        <f t="shared" si="131"/>
        <v>-6.1284154139900675E-2</v>
      </c>
      <c r="M1190" s="137">
        <f t="shared" si="132"/>
        <v>-0.31375750409925079</v>
      </c>
      <c r="N1190" s="383">
        <f t="shared" si="126"/>
        <v>-359.25234219364216</v>
      </c>
    </row>
    <row r="1191" spans="2:14" x14ac:dyDescent="0.2">
      <c r="B1191" s="382">
        <v>18</v>
      </c>
      <c r="C1191" s="382">
        <v>3871</v>
      </c>
      <c r="D1191" s="379" t="s">
        <v>1760</v>
      </c>
      <c r="E1191" s="380">
        <v>2438</v>
      </c>
      <c r="F1191" s="380">
        <v>10152</v>
      </c>
      <c r="G1191" s="380">
        <v>4473</v>
      </c>
      <c r="H1191" s="137">
        <f t="shared" si="127"/>
        <v>0.68075256107171001</v>
      </c>
      <c r="I1191" s="381">
        <f t="shared" si="128"/>
        <v>0.54504806617482671</v>
      </c>
      <c r="J1191" s="137">
        <f t="shared" si="129"/>
        <v>7.1908106529238996E-3</v>
      </c>
      <c r="K1191" s="137">
        <f t="shared" si="130"/>
        <v>-0.16986001728319802</v>
      </c>
      <c r="L1191" s="137">
        <f t="shared" si="131"/>
        <v>0.10358458888110104</v>
      </c>
      <c r="M1191" s="137">
        <f t="shared" si="132"/>
        <v>-5.9084617749173077E-2</v>
      </c>
      <c r="N1191" s="383">
        <f t="shared" si="126"/>
        <v>-264.28549519205114</v>
      </c>
    </row>
    <row r="1192" spans="2:14" x14ac:dyDescent="0.2">
      <c r="B1192" s="382">
        <v>18</v>
      </c>
      <c r="C1192" s="382">
        <v>3881</v>
      </c>
      <c r="D1192" s="379" t="s">
        <v>1761</v>
      </c>
      <c r="E1192" s="380">
        <v>103</v>
      </c>
      <c r="F1192" s="380">
        <v>1699</v>
      </c>
      <c r="G1192" s="380">
        <v>228</v>
      </c>
      <c r="H1192" s="137">
        <f t="shared" si="127"/>
        <v>0.1948204826368452</v>
      </c>
      <c r="I1192" s="381">
        <f t="shared" si="128"/>
        <v>0.4517543859649123</v>
      </c>
      <c r="J1192" s="137">
        <f t="shared" si="129"/>
        <v>-0.106988907435142</v>
      </c>
      <c r="K1192" s="137">
        <f t="shared" si="130"/>
        <v>-0.18242172422250189</v>
      </c>
      <c r="L1192" s="137">
        <f t="shared" si="131"/>
        <v>2.5339144157357291E-2</v>
      </c>
      <c r="M1192" s="137">
        <f t="shared" si="132"/>
        <v>-0.26407148750028664</v>
      </c>
      <c r="N1192" s="383">
        <f t="shared" si="126"/>
        <v>-60.208299150065351</v>
      </c>
    </row>
    <row r="1193" spans="2:14" x14ac:dyDescent="0.2">
      <c r="B1193" s="382">
        <v>18</v>
      </c>
      <c r="C1193" s="382">
        <v>3882</v>
      </c>
      <c r="D1193" s="379" t="s">
        <v>1762</v>
      </c>
      <c r="E1193" s="380">
        <v>556</v>
      </c>
      <c r="F1193" s="380">
        <v>755</v>
      </c>
      <c r="G1193" s="380">
        <v>920</v>
      </c>
      <c r="H1193" s="137">
        <f t="shared" si="127"/>
        <v>1.9549668874172186</v>
      </c>
      <c r="I1193" s="381">
        <f t="shared" si="128"/>
        <v>0.60434782608695647</v>
      </c>
      <c r="J1193" s="137">
        <f t="shared" si="129"/>
        <v>-8.8375865051881303E-2</v>
      </c>
      <c r="K1193" s="137">
        <f t="shared" si="130"/>
        <v>-0.13692062584197151</v>
      </c>
      <c r="L1193" s="137">
        <f t="shared" si="131"/>
        <v>0.15331931984997041</v>
      </c>
      <c r="M1193" s="137">
        <f t="shared" si="132"/>
        <v>-7.1977171043882404E-2</v>
      </c>
      <c r="N1193" s="383">
        <f t="shared" si="126"/>
        <v>-66.218997360371816</v>
      </c>
    </row>
    <row r="1194" spans="2:14" x14ac:dyDescent="0.2">
      <c r="B1194" s="382">
        <v>18</v>
      </c>
      <c r="C1194" s="382">
        <v>3891</v>
      </c>
      <c r="D1194" s="379" t="s">
        <v>1763</v>
      </c>
      <c r="E1194" s="380">
        <v>519</v>
      </c>
      <c r="F1194" s="380">
        <v>6277</v>
      </c>
      <c r="G1194" s="380">
        <v>1625</v>
      </c>
      <c r="H1194" s="137">
        <f t="shared" si="127"/>
        <v>0.34156444161223515</v>
      </c>
      <c r="I1194" s="381">
        <f t="shared" si="128"/>
        <v>0.31938461538461538</v>
      </c>
      <c r="J1194" s="137">
        <f t="shared" si="129"/>
        <v>-6.9413155687432199E-2</v>
      </c>
      <c r="K1194" s="137">
        <f t="shared" si="130"/>
        <v>-0.17862828334965541</v>
      </c>
      <c r="L1194" s="137">
        <f t="shared" si="131"/>
        <v>-8.5679432274946232E-2</v>
      </c>
      <c r="M1194" s="137">
        <f t="shared" si="132"/>
        <v>-0.33372087131203387</v>
      </c>
      <c r="N1194" s="383">
        <f t="shared" si="126"/>
        <v>-542.29641588205504</v>
      </c>
    </row>
    <row r="1195" spans="2:14" x14ac:dyDescent="0.2">
      <c r="B1195" s="382">
        <v>18</v>
      </c>
      <c r="C1195" s="382">
        <v>3901</v>
      </c>
      <c r="D1195" s="379" t="s">
        <v>1764</v>
      </c>
      <c r="E1195" s="380">
        <v>34354</v>
      </c>
      <c r="F1195" s="380">
        <v>4988</v>
      </c>
      <c r="G1195" s="380">
        <v>38949</v>
      </c>
      <c r="H1195" s="137">
        <f t="shared" si="127"/>
        <v>14.695870088211707</v>
      </c>
      <c r="I1195" s="381">
        <f t="shared" si="128"/>
        <v>0.88202521245731602</v>
      </c>
      <c r="J1195" s="137">
        <f t="shared" si="129"/>
        <v>0.93450764476462234</v>
      </c>
      <c r="K1195" s="137">
        <f t="shared" si="130"/>
        <v>0.19244123202490374</v>
      </c>
      <c r="L1195" s="137">
        <f t="shared" si="131"/>
        <v>0.38620744836402449</v>
      </c>
      <c r="M1195" s="137">
        <f t="shared" si="132"/>
        <v>1.5131563251535507</v>
      </c>
      <c r="N1195" s="383">
        <f t="shared" si="126"/>
        <v>58935.925708405644</v>
      </c>
    </row>
    <row r="1196" spans="2:14" x14ac:dyDescent="0.2">
      <c r="B1196" s="382">
        <v>18</v>
      </c>
      <c r="C1196" s="382">
        <v>3911</v>
      </c>
      <c r="D1196" s="379" t="s">
        <v>1765</v>
      </c>
      <c r="E1196" s="380">
        <v>985</v>
      </c>
      <c r="F1196" s="380">
        <v>4273</v>
      </c>
      <c r="G1196" s="380">
        <v>2147</v>
      </c>
      <c r="H1196" s="137">
        <f t="shared" si="127"/>
        <v>0.73297449098993683</v>
      </c>
      <c r="I1196" s="381">
        <f t="shared" si="128"/>
        <v>0.45877969259431767</v>
      </c>
      <c r="J1196" s="137">
        <f t="shared" si="129"/>
        <v>-5.537268151971244E-2</v>
      </c>
      <c r="K1196" s="137">
        <f t="shared" si="130"/>
        <v>-0.16851004141506737</v>
      </c>
      <c r="L1196" s="137">
        <f t="shared" si="131"/>
        <v>3.1231271472965876E-2</v>
      </c>
      <c r="M1196" s="137">
        <f t="shared" si="132"/>
        <v>-0.19265145146181395</v>
      </c>
      <c r="N1196" s="383">
        <f t="shared" si="126"/>
        <v>-413.62266628851455</v>
      </c>
    </row>
    <row r="1197" spans="2:14" x14ac:dyDescent="0.2">
      <c r="B1197" s="382">
        <v>18</v>
      </c>
      <c r="C1197" s="382">
        <v>3921</v>
      </c>
      <c r="D1197" s="379" t="s">
        <v>1766</v>
      </c>
      <c r="E1197" s="380">
        <v>2935</v>
      </c>
      <c r="F1197" s="380">
        <v>11887</v>
      </c>
      <c r="G1197" s="380">
        <v>3143</v>
      </c>
      <c r="H1197" s="137">
        <f t="shared" si="127"/>
        <v>0.51131488180365103</v>
      </c>
      <c r="I1197" s="381">
        <f t="shared" si="128"/>
        <v>0.93382118994591157</v>
      </c>
      <c r="J1197" s="137">
        <f t="shared" si="129"/>
        <v>-2.8582811268660937E-2</v>
      </c>
      <c r="K1197" s="137">
        <f t="shared" si="130"/>
        <v>-0.17424010776476606</v>
      </c>
      <c r="L1197" s="137">
        <f t="shared" si="131"/>
        <v>0.42964875418856924</v>
      </c>
      <c r="M1197" s="137">
        <f t="shared" si="132"/>
        <v>0.22682583515514224</v>
      </c>
      <c r="N1197" s="383">
        <f t="shared" si="126"/>
        <v>712.91359989261207</v>
      </c>
    </row>
    <row r="1198" spans="2:14" x14ac:dyDescent="0.2">
      <c r="B1198" s="382">
        <v>18</v>
      </c>
      <c r="C1198" s="382">
        <v>3932</v>
      </c>
      <c r="D1198" s="379" t="s">
        <v>1767</v>
      </c>
      <c r="E1198" s="380">
        <v>109</v>
      </c>
      <c r="F1198" s="380">
        <v>2270</v>
      </c>
      <c r="G1198" s="380">
        <v>293</v>
      </c>
      <c r="H1198" s="137">
        <f t="shared" si="127"/>
        <v>0.17709251101321585</v>
      </c>
      <c r="I1198" s="381">
        <f t="shared" si="128"/>
        <v>0.37201365187713309</v>
      </c>
      <c r="J1198" s="137">
        <f t="shared" si="129"/>
        <v>-0.10524057252919987</v>
      </c>
      <c r="K1198" s="137">
        <f t="shared" si="130"/>
        <v>-0.18288000552157072</v>
      </c>
      <c r="L1198" s="137">
        <f t="shared" si="131"/>
        <v>-4.1539439550106055E-2</v>
      </c>
      <c r="M1198" s="137">
        <f t="shared" si="132"/>
        <v>-0.3296600176008766</v>
      </c>
      <c r="N1198" s="383">
        <f t="shared" si="126"/>
        <v>-96.590385157056843</v>
      </c>
    </row>
    <row r="1199" spans="2:14" x14ac:dyDescent="0.2">
      <c r="B1199" s="382">
        <v>18</v>
      </c>
      <c r="C1199" s="382">
        <v>3945</v>
      </c>
      <c r="D1199" s="379" t="s">
        <v>1768</v>
      </c>
      <c r="E1199" s="380">
        <v>1151</v>
      </c>
      <c r="F1199" s="380">
        <v>3521</v>
      </c>
      <c r="G1199" s="380">
        <v>3363</v>
      </c>
      <c r="H1199" s="137">
        <f t="shared" si="127"/>
        <v>1.2820221527975006</v>
      </c>
      <c r="I1199" s="381">
        <f t="shared" si="128"/>
        <v>0.3422539399345822</v>
      </c>
      <c r="J1199" s="137">
        <f t="shared" si="129"/>
        <v>-2.2665370048549158E-2</v>
      </c>
      <c r="K1199" s="137">
        <f t="shared" si="130"/>
        <v>-0.1543167495345415</v>
      </c>
      <c r="L1199" s="137">
        <f t="shared" si="131"/>
        <v>-6.6498921162966088E-2</v>
      </c>
      <c r="M1199" s="137">
        <f t="shared" si="132"/>
        <v>-0.24348104074605675</v>
      </c>
      <c r="N1199" s="383">
        <f t="shared" si="126"/>
        <v>-818.82674002898887</v>
      </c>
    </row>
    <row r="1200" spans="2:14" x14ac:dyDescent="0.2">
      <c r="B1200" s="382">
        <v>18</v>
      </c>
      <c r="C1200" s="382">
        <v>3946</v>
      </c>
      <c r="D1200" s="379" t="s">
        <v>1769</v>
      </c>
      <c r="E1200" s="380">
        <v>1126</v>
      </c>
      <c r="F1200" s="380">
        <v>2518</v>
      </c>
      <c r="G1200" s="380">
        <v>2675</v>
      </c>
      <c r="H1200" s="137">
        <f t="shared" si="127"/>
        <v>1.5095313741064338</v>
      </c>
      <c r="I1200" s="381">
        <f t="shared" si="128"/>
        <v>0.42093457943925233</v>
      </c>
      <c r="J1200" s="137">
        <f t="shared" si="129"/>
        <v>-4.1170822591444167E-2</v>
      </c>
      <c r="K1200" s="137">
        <f t="shared" si="130"/>
        <v>-0.14843546634517671</v>
      </c>
      <c r="L1200" s="137">
        <f t="shared" si="131"/>
        <v>-5.0943918155713043E-4</v>
      </c>
      <c r="M1200" s="137">
        <f t="shared" si="132"/>
        <v>-0.19011572811817801</v>
      </c>
      <c r="N1200" s="383">
        <f t="shared" si="126"/>
        <v>-508.55957271612618</v>
      </c>
    </row>
    <row r="1201" spans="2:14" x14ac:dyDescent="0.2">
      <c r="B1201" s="382">
        <v>18</v>
      </c>
      <c r="C1201" s="382">
        <v>3947</v>
      </c>
      <c r="D1201" s="379" t="s">
        <v>1770</v>
      </c>
      <c r="E1201" s="380">
        <v>2128</v>
      </c>
      <c r="F1201" s="380">
        <v>995</v>
      </c>
      <c r="G1201" s="380">
        <v>3589</v>
      </c>
      <c r="H1201" s="137">
        <f t="shared" si="127"/>
        <v>5.7457286432160801</v>
      </c>
      <c r="I1201" s="381">
        <f t="shared" si="128"/>
        <v>0.59292281972694338</v>
      </c>
      <c r="J1201" s="137">
        <f t="shared" si="129"/>
        <v>-1.658654406788888E-2</v>
      </c>
      <c r="K1201" s="137">
        <f t="shared" si="130"/>
        <v>-3.892660493592176E-2</v>
      </c>
      <c r="L1201" s="137">
        <f t="shared" si="131"/>
        <v>0.14373716271350209</v>
      </c>
      <c r="M1201" s="137">
        <f t="shared" si="132"/>
        <v>8.8224013709691448E-2</v>
      </c>
      <c r="N1201" s="383">
        <f t="shared" si="126"/>
        <v>316.6359852040826</v>
      </c>
    </row>
    <row r="1202" spans="2:14" x14ac:dyDescent="0.2">
      <c r="B1202" s="382">
        <v>18</v>
      </c>
      <c r="C1202" s="382">
        <v>3951</v>
      </c>
      <c r="D1202" s="379" t="s">
        <v>1771</v>
      </c>
      <c r="E1202" s="380">
        <v>331</v>
      </c>
      <c r="F1202" s="380">
        <v>1597</v>
      </c>
      <c r="G1202" s="380">
        <v>868</v>
      </c>
      <c r="H1202" s="137">
        <f t="shared" si="127"/>
        <v>0.75078271759549153</v>
      </c>
      <c r="I1202" s="381">
        <f t="shared" si="128"/>
        <v>0.3813364055299539</v>
      </c>
      <c r="J1202" s="137">
        <f t="shared" si="129"/>
        <v>-8.9774532976634999E-2</v>
      </c>
      <c r="K1202" s="137">
        <f t="shared" si="130"/>
        <v>-0.16804968546481153</v>
      </c>
      <c r="L1202" s="137">
        <f t="shared" si="131"/>
        <v>-3.372044255080716E-2</v>
      </c>
      <c r="M1202" s="137">
        <f t="shared" si="132"/>
        <v>-0.29154466099225368</v>
      </c>
      <c r="N1202" s="383">
        <f t="shared" si="126"/>
        <v>-253.06076574127619</v>
      </c>
    </row>
    <row r="1203" spans="2:14" x14ac:dyDescent="0.2">
      <c r="B1203" s="382">
        <v>18</v>
      </c>
      <c r="C1203" s="382">
        <v>3952</v>
      </c>
      <c r="D1203" s="379" t="s">
        <v>1772</v>
      </c>
      <c r="E1203" s="380">
        <v>288</v>
      </c>
      <c r="F1203" s="380">
        <v>927</v>
      </c>
      <c r="G1203" s="380">
        <v>948</v>
      </c>
      <c r="H1203" s="137">
        <f t="shared" si="127"/>
        <v>1.3333333333333333</v>
      </c>
      <c r="I1203" s="381">
        <f t="shared" si="128"/>
        <v>0.30379746835443039</v>
      </c>
      <c r="J1203" s="137">
        <f t="shared" si="129"/>
        <v>-8.7622736169321633E-2</v>
      </c>
      <c r="K1203" s="137">
        <f t="shared" si="130"/>
        <v>-0.15299031721775169</v>
      </c>
      <c r="L1203" s="137">
        <f t="shared" si="131"/>
        <v>-9.8752378358828941E-2</v>
      </c>
      <c r="M1203" s="137">
        <f t="shared" si="132"/>
        <v>-0.33936543174590228</v>
      </c>
      <c r="N1203" s="383">
        <f t="shared" si="126"/>
        <v>-321.71842929511536</v>
      </c>
    </row>
    <row r="1204" spans="2:14" x14ac:dyDescent="0.2">
      <c r="B1204" s="382">
        <v>18</v>
      </c>
      <c r="C1204" s="382">
        <v>3953</v>
      </c>
      <c r="D1204" s="379" t="s">
        <v>1773</v>
      </c>
      <c r="E1204" s="380">
        <v>2177</v>
      </c>
      <c r="F1204" s="380">
        <v>2626</v>
      </c>
      <c r="G1204" s="380">
        <v>3193</v>
      </c>
      <c r="H1204" s="137">
        <f t="shared" si="127"/>
        <v>2.0449352627570447</v>
      </c>
      <c r="I1204" s="381">
        <f t="shared" si="128"/>
        <v>0.68180394613216411</v>
      </c>
      <c r="J1204" s="137">
        <f t="shared" si="129"/>
        <v>-2.7237938264090079E-2</v>
      </c>
      <c r="K1204" s="137">
        <f t="shared" si="130"/>
        <v>-0.13459487618480889</v>
      </c>
      <c r="L1204" s="137">
        <f t="shared" si="131"/>
        <v>0.21828179689960975</v>
      </c>
      <c r="M1204" s="137">
        <f t="shared" si="132"/>
        <v>5.6448982450710783E-2</v>
      </c>
      <c r="N1204" s="383">
        <f t="shared" si="126"/>
        <v>180.24160096511952</v>
      </c>
    </row>
    <row r="1205" spans="2:14" x14ac:dyDescent="0.2">
      <c r="B1205" s="382">
        <v>18</v>
      </c>
      <c r="C1205" s="382">
        <v>3954</v>
      </c>
      <c r="D1205" s="379" t="s">
        <v>1774</v>
      </c>
      <c r="E1205" s="380">
        <v>932</v>
      </c>
      <c r="F1205" s="380">
        <v>1042</v>
      </c>
      <c r="G1205" s="380">
        <v>2527</v>
      </c>
      <c r="H1205" s="137">
        <f t="shared" si="127"/>
        <v>3.31957773512476</v>
      </c>
      <c r="I1205" s="381">
        <f t="shared" si="128"/>
        <v>0.36881677878907798</v>
      </c>
      <c r="J1205" s="137">
        <f t="shared" si="129"/>
        <v>-4.5151646684973921E-2</v>
      </c>
      <c r="K1205" s="137">
        <f t="shared" si="130"/>
        <v>-0.10164441684932952</v>
      </c>
      <c r="L1205" s="137">
        <f t="shared" si="131"/>
        <v>-4.4220658212907368E-2</v>
      </c>
      <c r="M1205" s="137">
        <f t="shared" si="132"/>
        <v>-0.19101672174721079</v>
      </c>
      <c r="N1205" s="383">
        <f t="shared" si="126"/>
        <v>-482.69925585520167</v>
      </c>
    </row>
    <row r="1206" spans="2:14" x14ac:dyDescent="0.2">
      <c r="B1206" s="382">
        <v>18</v>
      </c>
      <c r="C1206" s="382">
        <v>3955</v>
      </c>
      <c r="D1206" s="379" t="s">
        <v>1775</v>
      </c>
      <c r="E1206" s="380">
        <v>6194</v>
      </c>
      <c r="F1206" s="380">
        <v>1794</v>
      </c>
      <c r="G1206" s="380">
        <v>9191</v>
      </c>
      <c r="H1206" s="137">
        <f t="shared" si="127"/>
        <v>8.5758082497212929</v>
      </c>
      <c r="I1206" s="381">
        <f t="shared" si="128"/>
        <v>0.67392013926667393</v>
      </c>
      <c r="J1206" s="137">
        <f t="shared" si="129"/>
        <v>0.13409302736423009</v>
      </c>
      <c r="K1206" s="137">
        <f t="shared" si="130"/>
        <v>3.4233065333889839E-2</v>
      </c>
      <c r="L1206" s="137">
        <f t="shared" si="131"/>
        <v>0.21166964511271061</v>
      </c>
      <c r="M1206" s="137">
        <f t="shared" si="132"/>
        <v>0.37999573781083051</v>
      </c>
      <c r="N1206" s="383">
        <f t="shared" si="126"/>
        <v>3492.5408262193432</v>
      </c>
    </row>
    <row r="1207" spans="2:14" x14ac:dyDescent="0.2">
      <c r="B1207" s="382">
        <v>18</v>
      </c>
      <c r="C1207" s="382">
        <v>3961</v>
      </c>
      <c r="D1207" s="379" t="s">
        <v>1776</v>
      </c>
      <c r="E1207" s="380">
        <v>1338</v>
      </c>
      <c r="F1207" s="380">
        <v>3953</v>
      </c>
      <c r="G1207" s="380">
        <v>2161</v>
      </c>
      <c r="H1207" s="137">
        <f t="shared" si="127"/>
        <v>0.88515051859347327</v>
      </c>
      <c r="I1207" s="381">
        <f t="shared" si="128"/>
        <v>0.61915779731605736</v>
      </c>
      <c r="J1207" s="137">
        <f t="shared" si="129"/>
        <v>-5.4996117078432605E-2</v>
      </c>
      <c r="K1207" s="137">
        <f t="shared" si="130"/>
        <v>-0.16457617751355244</v>
      </c>
      <c r="L1207" s="137">
        <f t="shared" si="131"/>
        <v>0.16574044829682208</v>
      </c>
      <c r="M1207" s="137">
        <f t="shared" si="132"/>
        <v>-5.3831846295162966E-2</v>
      </c>
      <c r="N1207" s="383">
        <f t="shared" si="126"/>
        <v>-116.33061984384717</v>
      </c>
    </row>
    <row r="1208" spans="2:14" x14ac:dyDescent="0.2">
      <c r="B1208" s="382">
        <v>18</v>
      </c>
      <c r="C1208" s="382">
        <v>3962</v>
      </c>
      <c r="D1208" s="379" t="s">
        <v>1777</v>
      </c>
      <c r="E1208" s="380">
        <v>1565</v>
      </c>
      <c r="F1208" s="380">
        <v>5216</v>
      </c>
      <c r="G1208" s="380">
        <v>2951</v>
      </c>
      <c r="H1208" s="137">
        <f t="shared" si="127"/>
        <v>0.86579754601226999</v>
      </c>
      <c r="I1208" s="381">
        <f t="shared" si="128"/>
        <v>0.53032870213486949</v>
      </c>
      <c r="J1208" s="137">
        <f t="shared" si="129"/>
        <v>-3.3747123606213035E-2</v>
      </c>
      <c r="K1208" s="137">
        <f t="shared" si="130"/>
        <v>-0.16507646630031556</v>
      </c>
      <c r="L1208" s="137">
        <f t="shared" si="131"/>
        <v>9.1239452717904235E-2</v>
      </c>
      <c r="M1208" s="137">
        <f t="shared" si="132"/>
        <v>-0.10758413718862436</v>
      </c>
      <c r="N1208" s="383">
        <f t="shared" si="126"/>
        <v>-317.48078884363048</v>
      </c>
    </row>
    <row r="1209" spans="2:14" x14ac:dyDescent="0.2">
      <c r="B1209" s="382">
        <v>18</v>
      </c>
      <c r="C1209" s="382">
        <v>3972</v>
      </c>
      <c r="D1209" s="379" t="s">
        <v>1778</v>
      </c>
      <c r="E1209" s="380">
        <v>602</v>
      </c>
      <c r="F1209" s="380">
        <v>3894</v>
      </c>
      <c r="G1209" s="380">
        <v>1430</v>
      </c>
      <c r="H1209" s="137">
        <f t="shared" si="127"/>
        <v>0.52182845403184386</v>
      </c>
      <c r="I1209" s="381">
        <f t="shared" si="128"/>
        <v>0.42097902097902096</v>
      </c>
      <c r="J1209" s="137">
        <f t="shared" si="129"/>
        <v>-7.465816040525855E-2</v>
      </c>
      <c r="K1209" s="137">
        <f t="shared" si="130"/>
        <v>-0.17396832407507604</v>
      </c>
      <c r="L1209" s="137">
        <f t="shared" si="131"/>
        <v>-4.721660454177924E-4</v>
      </c>
      <c r="M1209" s="137">
        <f t="shared" si="132"/>
        <v>-0.24909865052575239</v>
      </c>
      <c r="N1209" s="383">
        <f t="shared" si="126"/>
        <v>-356.2110702518259</v>
      </c>
    </row>
    <row r="1210" spans="2:14" x14ac:dyDescent="0.2">
      <c r="B1210" s="382">
        <v>18</v>
      </c>
      <c r="C1210" s="382">
        <v>3981</v>
      </c>
      <c r="D1210" s="379" t="s">
        <v>1779</v>
      </c>
      <c r="E1210" s="380">
        <v>757</v>
      </c>
      <c r="F1210" s="380">
        <v>6157</v>
      </c>
      <c r="G1210" s="380">
        <v>1713</v>
      </c>
      <c r="H1210" s="137">
        <f t="shared" si="127"/>
        <v>0.4011694006821504</v>
      </c>
      <c r="I1210" s="381">
        <f t="shared" si="128"/>
        <v>0.44191476941039115</v>
      </c>
      <c r="J1210" s="137">
        <f t="shared" si="129"/>
        <v>-6.704617919938749E-2</v>
      </c>
      <c r="K1210" s="137">
        <f t="shared" si="130"/>
        <v>-0.17708745066707743</v>
      </c>
      <c r="L1210" s="137">
        <f t="shared" si="131"/>
        <v>1.7086654047766787E-2</v>
      </c>
      <c r="M1210" s="137">
        <f t="shared" si="132"/>
        <v>-0.22704697581869812</v>
      </c>
      <c r="N1210" s="383">
        <f t="shared" si="126"/>
        <v>-388.93146957742988</v>
      </c>
    </row>
    <row r="1211" spans="2:14" x14ac:dyDescent="0.2">
      <c r="B1211" s="382">
        <v>18</v>
      </c>
      <c r="C1211" s="382">
        <v>3982</v>
      </c>
      <c r="D1211" s="379" t="s">
        <v>1780</v>
      </c>
      <c r="E1211" s="380">
        <v>1171</v>
      </c>
      <c r="F1211" s="380">
        <v>4369</v>
      </c>
      <c r="G1211" s="380">
        <v>2080</v>
      </c>
      <c r="H1211" s="137">
        <f t="shared" si="127"/>
        <v>0.74410620279240103</v>
      </c>
      <c r="I1211" s="381">
        <f t="shared" si="128"/>
        <v>0.56298076923076923</v>
      </c>
      <c r="J1211" s="137">
        <f t="shared" si="129"/>
        <v>-5.7174811345837392E-2</v>
      </c>
      <c r="K1211" s="137">
        <f t="shared" si="130"/>
        <v>-0.16822227835598774</v>
      </c>
      <c r="L1211" s="137">
        <f t="shared" si="131"/>
        <v>0.11862475368705484</v>
      </c>
      <c r="M1211" s="137">
        <f t="shared" si="132"/>
        <v>-0.10677233601477031</v>
      </c>
      <c r="N1211" s="383">
        <f t="shared" si="126"/>
        <v>-222.08645891072223</v>
      </c>
    </row>
    <row r="1212" spans="2:14" x14ac:dyDescent="0.2">
      <c r="B1212" s="382">
        <v>18</v>
      </c>
      <c r="C1212" s="382">
        <v>3983</v>
      </c>
      <c r="D1212" s="379" t="s">
        <v>1781</v>
      </c>
      <c r="E1212" s="380">
        <v>153</v>
      </c>
      <c r="F1212" s="380">
        <v>4797</v>
      </c>
      <c r="G1212" s="380">
        <v>328</v>
      </c>
      <c r="H1212" s="137">
        <f t="shared" si="127"/>
        <v>0.1002710027100271</v>
      </c>
      <c r="I1212" s="381">
        <f t="shared" si="128"/>
        <v>0.46646341463414637</v>
      </c>
      <c r="J1212" s="137">
        <f t="shared" si="129"/>
        <v>-0.10429916142600028</v>
      </c>
      <c r="K1212" s="137">
        <f t="shared" si="130"/>
        <v>-0.18486589885268839</v>
      </c>
      <c r="L1212" s="137">
        <f t="shared" si="131"/>
        <v>3.7675612041236609E-2</v>
      </c>
      <c r="M1212" s="137">
        <f t="shared" si="132"/>
        <v>-0.25148944823745206</v>
      </c>
      <c r="N1212" s="383">
        <f t="shared" si="126"/>
        <v>-82.488539021884279</v>
      </c>
    </row>
    <row r="1213" spans="2:14" x14ac:dyDescent="0.2">
      <c r="B1213" s="382">
        <v>18</v>
      </c>
      <c r="C1213" s="382">
        <v>3985</v>
      </c>
      <c r="D1213" s="379" t="s">
        <v>1782</v>
      </c>
      <c r="E1213" s="380">
        <v>452</v>
      </c>
      <c r="F1213" s="380">
        <v>5476</v>
      </c>
      <c r="G1213" s="380">
        <v>1079</v>
      </c>
      <c r="H1213" s="137">
        <f t="shared" si="127"/>
        <v>0.27958363769174582</v>
      </c>
      <c r="I1213" s="381">
        <f t="shared" si="128"/>
        <v>0.41890639481000924</v>
      </c>
      <c r="J1213" s="137">
        <f t="shared" si="129"/>
        <v>-8.4099168897345977E-2</v>
      </c>
      <c r="K1213" s="137">
        <f t="shared" si="130"/>
        <v>-0.18023053339501022</v>
      </c>
      <c r="L1213" s="137">
        <f t="shared" si="131"/>
        <v>-2.2104783938586958E-3</v>
      </c>
      <c r="M1213" s="137">
        <f t="shared" si="132"/>
        <v>-0.26654018068621488</v>
      </c>
      <c r="N1213" s="383">
        <f t="shared" si="126"/>
        <v>-287.59685496042584</v>
      </c>
    </row>
    <row r="1214" spans="2:14" x14ac:dyDescent="0.2">
      <c r="B1214" s="382">
        <v>18</v>
      </c>
      <c r="C1214" s="382">
        <v>3986</v>
      </c>
      <c r="D1214" s="379" t="s">
        <v>1783</v>
      </c>
      <c r="E1214" s="380">
        <v>602</v>
      </c>
      <c r="F1214" s="380">
        <v>5235</v>
      </c>
      <c r="G1214" s="380">
        <v>1171</v>
      </c>
      <c r="H1214" s="137">
        <f t="shared" si="127"/>
        <v>0.33868194842406879</v>
      </c>
      <c r="I1214" s="381">
        <f t="shared" si="128"/>
        <v>0.51409052092228869</v>
      </c>
      <c r="J1214" s="137">
        <f t="shared" si="129"/>
        <v>-8.1624602568935598E-2</v>
      </c>
      <c r="K1214" s="137">
        <f t="shared" si="130"/>
        <v>-0.17870279795013394</v>
      </c>
      <c r="L1214" s="137">
        <f t="shared" si="131"/>
        <v>7.7620484020085603E-2</v>
      </c>
      <c r="M1214" s="137">
        <f t="shared" si="132"/>
        <v>-0.18270691649898396</v>
      </c>
      <c r="N1214" s="383">
        <f t="shared" si="126"/>
        <v>-213.94979922031021</v>
      </c>
    </row>
    <row r="1215" spans="2:14" x14ac:dyDescent="0.2">
      <c r="B1215" s="382">
        <v>18</v>
      </c>
      <c r="C1215" s="382">
        <v>3987</v>
      </c>
      <c r="D1215" s="379" t="s">
        <v>1784</v>
      </c>
      <c r="E1215" s="380">
        <v>649</v>
      </c>
      <c r="F1215" s="380">
        <v>3226</v>
      </c>
      <c r="G1215" s="380">
        <v>1154</v>
      </c>
      <c r="H1215" s="137">
        <f t="shared" si="127"/>
        <v>0.55889646621202727</v>
      </c>
      <c r="I1215" s="381">
        <f t="shared" si="128"/>
        <v>0.56239168110918547</v>
      </c>
      <c r="J1215" s="137">
        <f t="shared" si="129"/>
        <v>-8.2081859390489689E-2</v>
      </c>
      <c r="K1215" s="137">
        <f t="shared" si="130"/>
        <v>-0.17301008829173412</v>
      </c>
      <c r="L1215" s="137">
        <f t="shared" si="131"/>
        <v>0.11813068525764907</v>
      </c>
      <c r="M1215" s="137">
        <f t="shared" si="132"/>
        <v>-0.13696126242457474</v>
      </c>
      <c r="N1215" s="383">
        <f t="shared" si="126"/>
        <v>-158.05329683795924</v>
      </c>
    </row>
    <row r="1216" spans="2:14" x14ac:dyDescent="0.2">
      <c r="B1216" s="382">
        <v>18</v>
      </c>
      <c r="C1216" s="382">
        <v>3988</v>
      </c>
      <c r="D1216" s="379" t="s">
        <v>1785</v>
      </c>
      <c r="E1216" s="380">
        <v>632</v>
      </c>
      <c r="F1216" s="380">
        <v>5744</v>
      </c>
      <c r="G1216" s="380">
        <v>1148</v>
      </c>
      <c r="H1216" s="137">
        <f t="shared" si="127"/>
        <v>0.30988857938718661</v>
      </c>
      <c r="I1216" s="381">
        <f t="shared" si="128"/>
        <v>0.55052264808362372</v>
      </c>
      <c r="J1216" s="137">
        <f t="shared" si="129"/>
        <v>-8.2243244151038189E-2</v>
      </c>
      <c r="K1216" s="137">
        <f t="shared" si="130"/>
        <v>-0.17944712803182253</v>
      </c>
      <c r="L1216" s="137">
        <f t="shared" si="131"/>
        <v>0.10817612278957754</v>
      </c>
      <c r="M1216" s="137">
        <f t="shared" si="132"/>
        <v>-0.15351424939328318</v>
      </c>
      <c r="N1216" s="383">
        <f t="shared" si="126"/>
        <v>-176.23435830348907</v>
      </c>
    </row>
    <row r="1217" spans="2:14" x14ac:dyDescent="0.2">
      <c r="B1217" s="382">
        <v>19</v>
      </c>
      <c r="C1217" s="382">
        <v>4001</v>
      </c>
      <c r="D1217" s="379" t="s">
        <v>1786</v>
      </c>
      <c r="E1217" s="380">
        <v>36365</v>
      </c>
      <c r="F1217" s="380">
        <v>1149</v>
      </c>
      <c r="G1217" s="380">
        <v>22290</v>
      </c>
      <c r="H1217" s="137">
        <f t="shared" si="127"/>
        <v>51.04873803307224</v>
      </c>
      <c r="I1217" s="381">
        <f t="shared" si="128"/>
        <v>1.6314490803050696</v>
      </c>
      <c r="J1217" s="137">
        <f t="shared" si="129"/>
        <v>0.48642285710170363</v>
      </c>
      <c r="K1217" s="137">
        <f t="shared" si="130"/>
        <v>1.1321900030823449</v>
      </c>
      <c r="L1217" s="137">
        <f t="shared" si="131"/>
        <v>1.0147495285391834</v>
      </c>
      <c r="M1217" s="137">
        <f t="shared" si="132"/>
        <v>2.6333623887232323</v>
      </c>
      <c r="N1217" s="383">
        <f t="shared" si="126"/>
        <v>58697.647644640849</v>
      </c>
    </row>
    <row r="1218" spans="2:14" x14ac:dyDescent="0.2">
      <c r="B1218" s="382">
        <v>19</v>
      </c>
      <c r="C1218" s="382">
        <v>4002</v>
      </c>
      <c r="D1218" s="379" t="s">
        <v>1787</v>
      </c>
      <c r="E1218" s="380">
        <v>294</v>
      </c>
      <c r="F1218" s="380">
        <v>391</v>
      </c>
      <c r="G1218" s="380">
        <v>1644</v>
      </c>
      <c r="H1218" s="137">
        <f t="shared" si="127"/>
        <v>4.9565217391304346</v>
      </c>
      <c r="I1218" s="381">
        <f t="shared" si="128"/>
        <v>0.17883211678832117</v>
      </c>
      <c r="J1218" s="137">
        <f t="shared" si="129"/>
        <v>-6.8902103945695278E-2</v>
      </c>
      <c r="K1218" s="137">
        <f t="shared" si="130"/>
        <v>-5.9328192490154516E-2</v>
      </c>
      <c r="L1218" s="137">
        <f t="shared" si="131"/>
        <v>-0.20356086577564422</v>
      </c>
      <c r="M1218" s="137">
        <f t="shared" si="132"/>
        <v>-0.33179116221149402</v>
      </c>
      <c r="N1218" s="383">
        <f t="shared" si="126"/>
        <v>-545.4646706756962</v>
      </c>
    </row>
    <row r="1219" spans="2:14" x14ac:dyDescent="0.2">
      <c r="B1219" s="382">
        <v>19</v>
      </c>
      <c r="C1219" s="382">
        <v>4003</v>
      </c>
      <c r="D1219" s="379" t="s">
        <v>1788</v>
      </c>
      <c r="E1219" s="380">
        <v>5420</v>
      </c>
      <c r="F1219" s="380">
        <v>530</v>
      </c>
      <c r="G1219" s="380">
        <v>8429</v>
      </c>
      <c r="H1219" s="137">
        <f t="shared" si="127"/>
        <v>26.130188679245283</v>
      </c>
      <c r="I1219" s="381">
        <f t="shared" si="128"/>
        <v>0.64301815161940923</v>
      </c>
      <c r="J1219" s="137">
        <f t="shared" si="129"/>
        <v>0.11359716277457023</v>
      </c>
      <c r="K1219" s="137">
        <f t="shared" si="130"/>
        <v>0.48802690246228136</v>
      </c>
      <c r="L1219" s="137">
        <f t="shared" si="131"/>
        <v>0.18575213643615926</v>
      </c>
      <c r="M1219" s="137">
        <f t="shared" si="132"/>
        <v>0.78737620167301092</v>
      </c>
      <c r="N1219" s="383">
        <f t="shared" si="126"/>
        <v>6636.7940039018094</v>
      </c>
    </row>
    <row r="1220" spans="2:14" x14ac:dyDescent="0.2">
      <c r="B1220" s="382">
        <v>19</v>
      </c>
      <c r="C1220" s="382">
        <v>4004</v>
      </c>
      <c r="D1220" s="379" t="s">
        <v>1789</v>
      </c>
      <c r="E1220" s="380">
        <v>432</v>
      </c>
      <c r="F1220" s="380">
        <v>1258</v>
      </c>
      <c r="G1220" s="380">
        <v>771</v>
      </c>
      <c r="H1220" s="137">
        <f t="shared" si="127"/>
        <v>0.95627980922098565</v>
      </c>
      <c r="I1220" s="381">
        <f t="shared" si="128"/>
        <v>0.56031128404669261</v>
      </c>
      <c r="J1220" s="137">
        <f t="shared" si="129"/>
        <v>-9.2383586605502471E-2</v>
      </c>
      <c r="K1220" s="137">
        <f t="shared" si="130"/>
        <v>-0.16273743225816353</v>
      </c>
      <c r="L1220" s="137">
        <f t="shared" si="131"/>
        <v>0.11638585545791925</v>
      </c>
      <c r="M1220" s="137">
        <f t="shared" si="132"/>
        <v>-0.13873516340574676</v>
      </c>
      <c r="N1220" s="383">
        <f t="shared" si="126"/>
        <v>-106.96481098583075</v>
      </c>
    </row>
    <row r="1221" spans="2:14" x14ac:dyDescent="0.2">
      <c r="B1221" s="382">
        <v>19</v>
      </c>
      <c r="C1221" s="382">
        <v>4005</v>
      </c>
      <c r="D1221" s="379" t="s">
        <v>1790</v>
      </c>
      <c r="E1221" s="380">
        <v>1249</v>
      </c>
      <c r="F1221" s="380">
        <v>982</v>
      </c>
      <c r="G1221" s="380">
        <v>4563</v>
      </c>
      <c r="H1221" s="137">
        <f t="shared" si="127"/>
        <v>5.9185336048879833</v>
      </c>
      <c r="I1221" s="381">
        <f t="shared" si="128"/>
        <v>0.2737234275695814</v>
      </c>
      <c r="J1221" s="137">
        <f t="shared" si="129"/>
        <v>9.6115820611514455E-3</v>
      </c>
      <c r="K1221" s="137">
        <f t="shared" si="130"/>
        <v>-3.445946769079121E-2</v>
      </c>
      <c r="L1221" s="137">
        <f t="shared" si="131"/>
        <v>-0.12397548769009151</v>
      </c>
      <c r="M1221" s="137">
        <f t="shared" si="132"/>
        <v>-0.14882337331973128</v>
      </c>
      <c r="N1221" s="383">
        <f t="shared" si="126"/>
        <v>-679.08105245793377</v>
      </c>
    </row>
    <row r="1222" spans="2:14" x14ac:dyDescent="0.2">
      <c r="B1222" s="382">
        <v>19</v>
      </c>
      <c r="C1222" s="382">
        <v>4006</v>
      </c>
      <c r="D1222" s="379" t="s">
        <v>1791</v>
      </c>
      <c r="E1222" s="380">
        <v>2960</v>
      </c>
      <c r="F1222" s="380">
        <v>1725</v>
      </c>
      <c r="G1222" s="380">
        <v>8625</v>
      </c>
      <c r="H1222" s="137">
        <f t="shared" si="127"/>
        <v>6.7159420289855074</v>
      </c>
      <c r="I1222" s="381">
        <f t="shared" si="128"/>
        <v>0.34318840579710147</v>
      </c>
      <c r="J1222" s="137">
        <f t="shared" si="129"/>
        <v>0.11886906495248799</v>
      </c>
      <c r="K1222" s="137">
        <f t="shared" si="130"/>
        <v>-1.3845864722433326E-2</v>
      </c>
      <c r="L1222" s="137">
        <f t="shared" si="131"/>
        <v>-6.5715184292178486E-2</v>
      </c>
      <c r="M1222" s="137">
        <f t="shared" si="132"/>
        <v>3.9308015937876181E-2</v>
      </c>
      <c r="N1222" s="383">
        <f t="shared" si="126"/>
        <v>339.03163746418204</v>
      </c>
    </row>
    <row r="1223" spans="2:14" x14ac:dyDescent="0.2">
      <c r="B1223" s="382">
        <v>19</v>
      </c>
      <c r="C1223" s="382">
        <v>4007</v>
      </c>
      <c r="D1223" s="379" t="s">
        <v>1792</v>
      </c>
      <c r="E1223" s="380">
        <v>824</v>
      </c>
      <c r="F1223" s="380">
        <v>353</v>
      </c>
      <c r="G1223" s="380">
        <v>1756</v>
      </c>
      <c r="H1223" s="137">
        <f t="shared" si="127"/>
        <v>7.3087818696883851</v>
      </c>
      <c r="I1223" s="381">
        <f t="shared" si="128"/>
        <v>0.46924829157175396</v>
      </c>
      <c r="J1223" s="137">
        <f t="shared" si="129"/>
        <v>-6.5889588415456557E-2</v>
      </c>
      <c r="K1223" s="137">
        <f t="shared" si="130"/>
        <v>1.4794876701055583E-3</v>
      </c>
      <c r="L1223" s="137">
        <f t="shared" si="131"/>
        <v>4.0011289377511819E-2</v>
      </c>
      <c r="M1223" s="137">
        <f t="shared" si="132"/>
        <v>-2.4398811367839182E-2</v>
      </c>
      <c r="N1223" s="383">
        <f t="shared" si="126"/>
        <v>-42.8443127619256</v>
      </c>
    </row>
    <row r="1224" spans="2:14" x14ac:dyDescent="0.2">
      <c r="B1224" s="382">
        <v>19</v>
      </c>
      <c r="C1224" s="382">
        <v>4008</v>
      </c>
      <c r="D1224" s="379" t="s">
        <v>1793</v>
      </c>
      <c r="E1224" s="380">
        <v>1450</v>
      </c>
      <c r="F1224" s="380">
        <v>1182</v>
      </c>
      <c r="G1224" s="380">
        <v>6857</v>
      </c>
      <c r="H1224" s="137">
        <f t="shared" si="127"/>
        <v>7.0279187817258881</v>
      </c>
      <c r="I1224" s="381">
        <f t="shared" si="128"/>
        <v>0.21146273880705849</v>
      </c>
      <c r="J1224" s="137">
        <f t="shared" si="129"/>
        <v>7.1314355510862432E-2</v>
      </c>
      <c r="K1224" s="137">
        <f t="shared" si="130"/>
        <v>-5.7810327969039692E-3</v>
      </c>
      <c r="L1224" s="137">
        <f t="shared" si="131"/>
        <v>-0.17619355080078536</v>
      </c>
      <c r="M1224" s="137">
        <f t="shared" si="132"/>
        <v>-0.11066022808682689</v>
      </c>
      <c r="N1224" s="383">
        <f t="shared" si="126"/>
        <v>-758.79718399137198</v>
      </c>
    </row>
    <row r="1225" spans="2:14" x14ac:dyDescent="0.2">
      <c r="B1225" s="382">
        <v>19</v>
      </c>
      <c r="C1225" s="382">
        <v>4009</v>
      </c>
      <c r="D1225" s="379" t="s">
        <v>1794</v>
      </c>
      <c r="E1225" s="380">
        <v>1494</v>
      </c>
      <c r="F1225" s="380">
        <v>697</v>
      </c>
      <c r="G1225" s="380">
        <v>4112</v>
      </c>
      <c r="H1225" s="137">
        <f t="shared" si="127"/>
        <v>8.043041606886657</v>
      </c>
      <c r="I1225" s="381">
        <f t="shared" si="128"/>
        <v>0.36332684824902722</v>
      </c>
      <c r="J1225" s="137">
        <f t="shared" si="129"/>
        <v>-2.5191724400776992E-3</v>
      </c>
      <c r="K1225" s="137">
        <f t="shared" si="130"/>
        <v>2.0460649946370722E-2</v>
      </c>
      <c r="L1225" s="137">
        <f t="shared" si="131"/>
        <v>-4.8825065024196222E-2</v>
      </c>
      <c r="M1225" s="137">
        <f t="shared" si="132"/>
        <v>-3.08835875179032E-2</v>
      </c>
      <c r="N1225" s="383">
        <f t="shared" si="126"/>
        <v>-126.99331187361796</v>
      </c>
    </row>
    <row r="1226" spans="2:14" x14ac:dyDescent="0.2">
      <c r="B1226" s="382">
        <v>19</v>
      </c>
      <c r="C1226" s="382">
        <v>4010</v>
      </c>
      <c r="D1226" s="379" t="s">
        <v>1795</v>
      </c>
      <c r="E1226" s="380">
        <v>3847</v>
      </c>
      <c r="F1226" s="380">
        <v>712</v>
      </c>
      <c r="G1226" s="380">
        <v>8907</v>
      </c>
      <c r="H1226" s="137">
        <f t="shared" si="127"/>
        <v>17.912921348314608</v>
      </c>
      <c r="I1226" s="381">
        <f t="shared" si="128"/>
        <v>0.43190748849219712</v>
      </c>
      <c r="J1226" s="137">
        <f t="shared" si="129"/>
        <v>0.12645414869826763</v>
      </c>
      <c r="K1226" s="137">
        <f t="shared" si="130"/>
        <v>0.27560440838546124</v>
      </c>
      <c r="L1226" s="137">
        <f t="shared" si="131"/>
        <v>8.6935437732263057E-3</v>
      </c>
      <c r="M1226" s="137">
        <f t="shared" si="132"/>
        <v>0.41075210085695513</v>
      </c>
      <c r="N1226" s="383">
        <f t="shared" si="126"/>
        <v>3658.5689623328994</v>
      </c>
    </row>
    <row r="1227" spans="2:14" x14ac:dyDescent="0.2">
      <c r="B1227" s="382">
        <v>19</v>
      </c>
      <c r="C1227" s="382">
        <v>4012</v>
      </c>
      <c r="D1227" s="379" t="s">
        <v>1796</v>
      </c>
      <c r="E1227" s="380">
        <v>5189</v>
      </c>
      <c r="F1227" s="380">
        <v>1049</v>
      </c>
      <c r="G1227" s="380">
        <v>11340</v>
      </c>
      <c r="H1227" s="137">
        <f t="shared" si="127"/>
        <v>15.756911344137274</v>
      </c>
      <c r="I1227" s="381">
        <f t="shared" si="128"/>
        <v>0.45758377425044094</v>
      </c>
      <c r="J1227" s="137">
        <f t="shared" si="129"/>
        <v>0.19189566910068559</v>
      </c>
      <c r="K1227" s="137">
        <f t="shared" si="130"/>
        <v>0.21986994047810474</v>
      </c>
      <c r="L1227" s="137">
        <f t="shared" si="131"/>
        <v>3.0228254307608376E-2</v>
      </c>
      <c r="M1227" s="137">
        <f t="shared" si="132"/>
        <v>0.44199386388639872</v>
      </c>
      <c r="N1227" s="383">
        <f t="shared" si="126"/>
        <v>5012.2104164717612</v>
      </c>
    </row>
    <row r="1228" spans="2:14" x14ac:dyDescent="0.2">
      <c r="B1228" s="382">
        <v>19</v>
      </c>
      <c r="C1228" s="382">
        <v>4013</v>
      </c>
      <c r="D1228" s="379" t="s">
        <v>1797</v>
      </c>
      <c r="E1228" s="380">
        <v>2721</v>
      </c>
      <c r="F1228" s="380">
        <v>286</v>
      </c>
      <c r="G1228" s="380">
        <v>4579</v>
      </c>
      <c r="H1228" s="137">
        <f t="shared" si="127"/>
        <v>25.524475524475523</v>
      </c>
      <c r="I1228" s="381">
        <f t="shared" si="128"/>
        <v>0.59423454902817208</v>
      </c>
      <c r="J1228" s="137">
        <f t="shared" si="129"/>
        <v>1.0041941422614119E-2</v>
      </c>
      <c r="K1228" s="137">
        <f t="shared" si="130"/>
        <v>0.47236876529215249</v>
      </c>
      <c r="L1228" s="137">
        <f t="shared" si="131"/>
        <v>0.14483731057240173</v>
      </c>
      <c r="M1228" s="137">
        <f t="shared" si="132"/>
        <v>0.62724801728716839</v>
      </c>
      <c r="N1228" s="383">
        <f t="shared" si="126"/>
        <v>2872.1686711579441</v>
      </c>
    </row>
    <row r="1229" spans="2:14" x14ac:dyDescent="0.2">
      <c r="B1229" s="382">
        <v>19</v>
      </c>
      <c r="C1229" s="382">
        <v>4021</v>
      </c>
      <c r="D1229" s="379" t="s">
        <v>1798</v>
      </c>
      <c r="E1229" s="380">
        <v>30758</v>
      </c>
      <c r="F1229" s="380">
        <v>1440</v>
      </c>
      <c r="G1229" s="380">
        <v>23587</v>
      </c>
      <c r="H1229" s="137">
        <f t="shared" si="127"/>
        <v>37.739583333333336</v>
      </c>
      <c r="I1229" s="381">
        <f t="shared" si="128"/>
        <v>1.3040234027218383</v>
      </c>
      <c r="J1229" s="137">
        <f t="shared" si="129"/>
        <v>0.52130886284027167</v>
      </c>
      <c r="K1229" s="137">
        <f t="shared" si="130"/>
        <v>0.78813841981073562</v>
      </c>
      <c r="L1229" s="137">
        <f t="shared" si="131"/>
        <v>0.74013748945113311</v>
      </c>
      <c r="M1229" s="137">
        <f t="shared" si="132"/>
        <v>2.0495847721021403</v>
      </c>
      <c r="N1229" s="383">
        <f t="shared" ref="N1229:N1292" si="133">M1229*G1229</f>
        <v>48343.556019573181</v>
      </c>
    </row>
    <row r="1230" spans="2:14" x14ac:dyDescent="0.2">
      <c r="B1230" s="382">
        <v>19</v>
      </c>
      <c r="C1230" s="382">
        <v>4022</v>
      </c>
      <c r="D1230" s="379" t="s">
        <v>1799</v>
      </c>
      <c r="E1230" s="380">
        <v>881</v>
      </c>
      <c r="F1230" s="380">
        <v>489</v>
      </c>
      <c r="G1230" s="380">
        <v>1592</v>
      </c>
      <c r="H1230" s="137">
        <f t="shared" ref="H1230:H1293" si="134">(G1230+E1230)/F1230</f>
        <v>5.0572597137014315</v>
      </c>
      <c r="I1230" s="381">
        <f t="shared" ref="I1230:I1293" si="135">E1230/G1230</f>
        <v>0.55339195979899503</v>
      </c>
      <c r="J1230" s="137">
        <f t="shared" ref="J1230:J1293" si="136">$J$6*(G1230-G$10)/G$11</f>
        <v>-7.0300771870448961E-2</v>
      </c>
      <c r="K1230" s="137">
        <f t="shared" ref="K1230:K1293" si="137">$K$6*(H1230-H$10)/H$11</f>
        <v>-5.6724040654170034E-2</v>
      </c>
      <c r="L1230" s="137">
        <f t="shared" ref="L1230:L1293" si="138">$L$6*(I1230-I$10)/I$11</f>
        <v>0.11058261560575885</v>
      </c>
      <c r="M1230" s="137">
        <f t="shared" ref="M1230:M1293" si="139">SUM(J1230:L1230)</f>
        <v>-1.6442196918860147E-2</v>
      </c>
      <c r="N1230" s="383">
        <f t="shared" si="133"/>
        <v>-26.175977494825354</v>
      </c>
    </row>
    <row r="1231" spans="2:14" x14ac:dyDescent="0.2">
      <c r="B1231" s="382">
        <v>19</v>
      </c>
      <c r="C1231" s="382">
        <v>4023</v>
      </c>
      <c r="D1231" s="379" t="s">
        <v>1800</v>
      </c>
      <c r="E1231" s="380">
        <v>1163</v>
      </c>
      <c r="F1231" s="380">
        <v>596</v>
      </c>
      <c r="G1231" s="380">
        <v>2946</v>
      </c>
      <c r="H1231" s="137">
        <f t="shared" si="134"/>
        <v>6.8942953020134228</v>
      </c>
      <c r="I1231" s="381">
        <f t="shared" si="135"/>
        <v>0.39477257298031226</v>
      </c>
      <c r="J1231" s="137">
        <f t="shared" si="136"/>
        <v>-3.388161090667012E-2</v>
      </c>
      <c r="K1231" s="137">
        <f t="shared" si="137"/>
        <v>-9.2352994873525652E-3</v>
      </c>
      <c r="L1231" s="137">
        <f t="shared" si="138"/>
        <v>-2.2451523850521446E-2</v>
      </c>
      <c r="M1231" s="137">
        <f t="shared" si="139"/>
        <v>-6.556843424454413E-2</v>
      </c>
      <c r="N1231" s="383">
        <f t="shared" si="133"/>
        <v>-193.16460728442701</v>
      </c>
    </row>
    <row r="1232" spans="2:14" x14ac:dyDescent="0.2">
      <c r="B1232" s="382">
        <v>19</v>
      </c>
      <c r="C1232" s="382">
        <v>4024</v>
      </c>
      <c r="D1232" s="379" t="s">
        <v>1801</v>
      </c>
      <c r="E1232" s="380">
        <v>1125</v>
      </c>
      <c r="F1232" s="380">
        <v>747</v>
      </c>
      <c r="G1232" s="380">
        <v>3040</v>
      </c>
      <c r="H1232" s="137">
        <f t="shared" si="134"/>
        <v>5.5756358768406962</v>
      </c>
      <c r="I1232" s="381">
        <f t="shared" si="135"/>
        <v>0.37006578947368424</v>
      </c>
      <c r="J1232" s="137">
        <f t="shared" si="136"/>
        <v>-3.1353249658076905E-2</v>
      </c>
      <c r="K1232" s="137">
        <f t="shared" si="137"/>
        <v>-4.3323629908187423E-2</v>
      </c>
      <c r="L1232" s="137">
        <f t="shared" si="138"/>
        <v>-4.3173112481386972E-2</v>
      </c>
      <c r="M1232" s="137">
        <f t="shared" si="139"/>
        <v>-0.1178499920476513</v>
      </c>
      <c r="N1232" s="383">
        <f t="shared" si="133"/>
        <v>-358.26397582485993</v>
      </c>
    </row>
    <row r="1233" spans="2:14" x14ac:dyDescent="0.2">
      <c r="B1233" s="382">
        <v>19</v>
      </c>
      <c r="C1233" s="382">
        <v>4026</v>
      </c>
      <c r="D1233" s="379" t="s">
        <v>1802</v>
      </c>
      <c r="E1233" s="380">
        <v>822</v>
      </c>
      <c r="F1233" s="380">
        <v>208</v>
      </c>
      <c r="G1233" s="380">
        <v>3672</v>
      </c>
      <c r="H1233" s="137">
        <f t="shared" si="134"/>
        <v>21.60576923076923</v>
      </c>
      <c r="I1233" s="381">
        <f t="shared" si="135"/>
        <v>0.22385620915032681</v>
      </c>
      <c r="J1233" s="137">
        <f t="shared" si="136"/>
        <v>-1.4354054880301255E-2</v>
      </c>
      <c r="K1233" s="137">
        <f t="shared" si="137"/>
        <v>0.37106728258021743</v>
      </c>
      <c r="L1233" s="137">
        <f t="shared" si="138"/>
        <v>-0.16579914255686545</v>
      </c>
      <c r="M1233" s="137">
        <f t="shared" si="139"/>
        <v>0.19091408514305069</v>
      </c>
      <c r="N1233" s="383">
        <f t="shared" si="133"/>
        <v>701.03652064528217</v>
      </c>
    </row>
    <row r="1234" spans="2:14" x14ac:dyDescent="0.2">
      <c r="B1234" s="382">
        <v>19</v>
      </c>
      <c r="C1234" s="382">
        <v>4027</v>
      </c>
      <c r="D1234" s="379" t="s">
        <v>1803</v>
      </c>
      <c r="E1234" s="380">
        <v>1421</v>
      </c>
      <c r="F1234" s="380">
        <v>512</v>
      </c>
      <c r="G1234" s="380">
        <v>6090</v>
      </c>
      <c r="H1234" s="137">
        <f t="shared" si="134"/>
        <v>14.669921875</v>
      </c>
      <c r="I1234" s="381">
        <f t="shared" si="135"/>
        <v>0.23333333333333334</v>
      </c>
      <c r="J1234" s="137">
        <f t="shared" si="136"/>
        <v>5.068400362074546E-2</v>
      </c>
      <c r="K1234" s="137">
        <f t="shared" si="137"/>
        <v>0.19177045134499082</v>
      </c>
      <c r="L1234" s="137">
        <f t="shared" si="138"/>
        <v>-0.15785067493576838</v>
      </c>
      <c r="M1234" s="137">
        <f t="shared" si="139"/>
        <v>8.4603780029967907E-2</v>
      </c>
      <c r="N1234" s="383">
        <f t="shared" si="133"/>
        <v>515.23702038250451</v>
      </c>
    </row>
    <row r="1235" spans="2:14" x14ac:dyDescent="0.2">
      <c r="B1235" s="382">
        <v>19</v>
      </c>
      <c r="C1235" s="382">
        <v>4028</v>
      </c>
      <c r="D1235" s="379" t="s">
        <v>1804</v>
      </c>
      <c r="E1235" s="380">
        <v>136</v>
      </c>
      <c r="F1235" s="380">
        <v>400</v>
      </c>
      <c r="G1235" s="380">
        <v>1116</v>
      </c>
      <c r="H1235" s="137">
        <f t="shared" si="134"/>
        <v>3.13</v>
      </c>
      <c r="I1235" s="381">
        <f t="shared" si="135"/>
        <v>0.12186379928315412</v>
      </c>
      <c r="J1235" s="137">
        <f t="shared" si="136"/>
        <v>-8.3103962873963544E-2</v>
      </c>
      <c r="K1235" s="137">
        <f t="shared" si="137"/>
        <v>-0.1065451428078308</v>
      </c>
      <c r="L1235" s="137">
        <f t="shared" si="138"/>
        <v>-0.25134021511984056</v>
      </c>
      <c r="M1235" s="137">
        <f t="shared" si="139"/>
        <v>-0.44098932080163489</v>
      </c>
      <c r="N1235" s="383">
        <f t="shared" si="133"/>
        <v>-492.14408201462453</v>
      </c>
    </row>
    <row r="1236" spans="2:14" x14ac:dyDescent="0.2">
      <c r="B1236" s="382">
        <v>19</v>
      </c>
      <c r="C1236" s="382">
        <v>4029</v>
      </c>
      <c r="D1236" s="379" t="s">
        <v>1805</v>
      </c>
      <c r="E1236" s="380">
        <v>1910</v>
      </c>
      <c r="F1236" s="380">
        <v>537</v>
      </c>
      <c r="G1236" s="380">
        <v>5761</v>
      </c>
      <c r="H1236" s="137">
        <f t="shared" si="134"/>
        <v>14.284916201117319</v>
      </c>
      <c r="I1236" s="381">
        <f t="shared" si="135"/>
        <v>0.33153966325290746</v>
      </c>
      <c r="J1236" s="137">
        <f t="shared" si="136"/>
        <v>4.1834739250669217E-2</v>
      </c>
      <c r="K1236" s="137">
        <f t="shared" si="137"/>
        <v>0.18181776729733393</v>
      </c>
      <c r="L1236" s="137">
        <f t="shared" si="138"/>
        <v>-7.5484989050571896E-2</v>
      </c>
      <c r="M1236" s="137">
        <f t="shared" si="139"/>
        <v>0.14816751749743123</v>
      </c>
      <c r="N1236" s="383">
        <f t="shared" si="133"/>
        <v>853.59306830270134</v>
      </c>
    </row>
    <row r="1237" spans="2:14" x14ac:dyDescent="0.2">
      <c r="B1237" s="382">
        <v>19</v>
      </c>
      <c r="C1237" s="382">
        <v>4030</v>
      </c>
      <c r="D1237" s="379" t="s">
        <v>1806</v>
      </c>
      <c r="E1237" s="380">
        <v>612</v>
      </c>
      <c r="F1237" s="380">
        <v>236</v>
      </c>
      <c r="G1237" s="380">
        <v>2242</v>
      </c>
      <c r="H1237" s="137">
        <f t="shared" si="134"/>
        <v>12.09322033898305</v>
      </c>
      <c r="I1237" s="381">
        <f t="shared" si="135"/>
        <v>0.2729705619982159</v>
      </c>
      <c r="J1237" s="137">
        <f t="shared" si="136"/>
        <v>-5.2817422811027803E-2</v>
      </c>
      <c r="K1237" s="137">
        <f t="shared" si="137"/>
        <v>0.12516079332498067</v>
      </c>
      <c r="L1237" s="137">
        <f t="shared" si="138"/>
        <v>-0.12460691632830302</v>
      </c>
      <c r="M1237" s="137">
        <f t="shared" si="139"/>
        <v>-5.2263545814350151E-2</v>
      </c>
      <c r="N1237" s="383">
        <f t="shared" si="133"/>
        <v>-117.17486971577304</v>
      </c>
    </row>
    <row r="1238" spans="2:14" x14ac:dyDescent="0.2">
      <c r="B1238" s="382">
        <v>19</v>
      </c>
      <c r="C1238" s="382">
        <v>4031</v>
      </c>
      <c r="D1238" s="379" t="s">
        <v>1807</v>
      </c>
      <c r="E1238" s="380">
        <v>485</v>
      </c>
      <c r="F1238" s="380">
        <v>473</v>
      </c>
      <c r="G1238" s="380">
        <v>1917</v>
      </c>
      <c r="H1238" s="137">
        <f t="shared" si="134"/>
        <v>5.0782241014799157</v>
      </c>
      <c r="I1238" s="381">
        <f t="shared" si="135"/>
        <v>0.25299947835159103</v>
      </c>
      <c r="J1238" s="137">
        <f t="shared" si="136"/>
        <v>-6.1559097340738389E-2</v>
      </c>
      <c r="K1238" s="137">
        <f t="shared" si="137"/>
        <v>-5.6182095581756901E-2</v>
      </c>
      <c r="L1238" s="137">
        <f t="shared" si="138"/>
        <v>-0.14135667170325697</v>
      </c>
      <c r="M1238" s="137">
        <f t="shared" si="139"/>
        <v>-0.25909786462575224</v>
      </c>
      <c r="N1238" s="383">
        <f t="shared" si="133"/>
        <v>-496.69060648756704</v>
      </c>
    </row>
    <row r="1239" spans="2:14" x14ac:dyDescent="0.2">
      <c r="B1239" s="382">
        <v>19</v>
      </c>
      <c r="C1239" s="382">
        <v>4032</v>
      </c>
      <c r="D1239" s="379" t="s">
        <v>1808</v>
      </c>
      <c r="E1239" s="380">
        <v>3193</v>
      </c>
      <c r="F1239" s="380">
        <v>349</v>
      </c>
      <c r="G1239" s="380">
        <v>2215</v>
      </c>
      <c r="H1239" s="137">
        <f t="shared" si="134"/>
        <v>15.495702005730658</v>
      </c>
      <c r="I1239" s="381">
        <f t="shared" si="135"/>
        <v>1.4415349887133182</v>
      </c>
      <c r="J1239" s="137">
        <f t="shared" si="136"/>
        <v>-5.3543654233496073E-2</v>
      </c>
      <c r="K1239" s="137">
        <f t="shared" si="137"/>
        <v>0.21311748410716116</v>
      </c>
      <c r="L1239" s="137">
        <f t="shared" si="138"/>
        <v>0.85546850840505406</v>
      </c>
      <c r="M1239" s="137">
        <f t="shared" si="139"/>
        <v>1.015042338278719</v>
      </c>
      <c r="N1239" s="383">
        <f t="shared" si="133"/>
        <v>2248.3187792873628</v>
      </c>
    </row>
    <row r="1240" spans="2:14" x14ac:dyDescent="0.2">
      <c r="B1240" s="382">
        <v>19</v>
      </c>
      <c r="C1240" s="382">
        <v>4033</v>
      </c>
      <c r="D1240" s="379" t="s">
        <v>1809</v>
      </c>
      <c r="E1240" s="380">
        <v>2002</v>
      </c>
      <c r="F1240" s="380">
        <v>455</v>
      </c>
      <c r="G1240" s="380">
        <v>6170</v>
      </c>
      <c r="H1240" s="137">
        <f t="shared" si="134"/>
        <v>17.960439560439561</v>
      </c>
      <c r="I1240" s="381">
        <f t="shared" si="135"/>
        <v>0.32447325769854135</v>
      </c>
      <c r="J1240" s="137">
        <f t="shared" si="136"/>
        <v>5.2835800428058841E-2</v>
      </c>
      <c r="K1240" s="137">
        <f t="shared" si="137"/>
        <v>0.27683278963766406</v>
      </c>
      <c r="L1240" s="137">
        <f t="shared" si="138"/>
        <v>-8.1411586050021717E-2</v>
      </c>
      <c r="M1240" s="137">
        <f t="shared" si="139"/>
        <v>0.24825700401570119</v>
      </c>
      <c r="N1240" s="383">
        <f t="shared" si="133"/>
        <v>1531.7457147768764</v>
      </c>
    </row>
    <row r="1241" spans="2:14" x14ac:dyDescent="0.2">
      <c r="B1241" s="382">
        <v>19</v>
      </c>
      <c r="C1241" s="382">
        <v>4034</v>
      </c>
      <c r="D1241" s="379" t="s">
        <v>1810</v>
      </c>
      <c r="E1241" s="380">
        <v>2752</v>
      </c>
      <c r="F1241" s="380">
        <v>511</v>
      </c>
      <c r="G1241" s="380">
        <v>9087</v>
      </c>
      <c r="H1241" s="137">
        <f t="shared" si="134"/>
        <v>23.168297455968688</v>
      </c>
      <c r="I1241" s="381">
        <f t="shared" si="135"/>
        <v>0.30285022559700669</v>
      </c>
      <c r="J1241" s="137">
        <f t="shared" si="136"/>
        <v>0.13129569151472273</v>
      </c>
      <c r="K1241" s="137">
        <f t="shared" si="137"/>
        <v>0.41145980351146766</v>
      </c>
      <c r="L1241" s="137">
        <f t="shared" si="138"/>
        <v>-9.9546831216184281E-2</v>
      </c>
      <c r="M1241" s="137">
        <f t="shared" si="139"/>
        <v>0.44320866381000606</v>
      </c>
      <c r="N1241" s="383">
        <f t="shared" si="133"/>
        <v>4027.4371280415253</v>
      </c>
    </row>
    <row r="1242" spans="2:14" x14ac:dyDescent="0.2">
      <c r="B1242" s="382">
        <v>19</v>
      </c>
      <c r="C1242" s="382">
        <v>4035</v>
      </c>
      <c r="D1242" s="379" t="s">
        <v>1811</v>
      </c>
      <c r="E1242" s="380">
        <v>853</v>
      </c>
      <c r="F1242" s="380">
        <v>329</v>
      </c>
      <c r="G1242" s="380">
        <v>4648</v>
      </c>
      <c r="H1242" s="137">
        <f t="shared" si="134"/>
        <v>16.720364741641337</v>
      </c>
      <c r="I1242" s="381">
        <f t="shared" si="135"/>
        <v>0.18351979345955249</v>
      </c>
      <c r="J1242" s="137">
        <f t="shared" si="136"/>
        <v>1.1897866168921904E-2</v>
      </c>
      <c r="K1242" s="137">
        <f t="shared" si="137"/>
        <v>0.24477592994911052</v>
      </c>
      <c r="L1242" s="137">
        <f t="shared" si="138"/>
        <v>-0.19962930958623973</v>
      </c>
      <c r="M1242" s="137">
        <f t="shared" si="139"/>
        <v>5.7044486531792699E-2</v>
      </c>
      <c r="N1242" s="383">
        <f t="shared" si="133"/>
        <v>265.14277339977247</v>
      </c>
    </row>
    <row r="1243" spans="2:14" x14ac:dyDescent="0.2">
      <c r="B1243" s="382">
        <v>19</v>
      </c>
      <c r="C1243" s="382">
        <v>4037</v>
      </c>
      <c r="D1243" s="379" t="s">
        <v>1812</v>
      </c>
      <c r="E1243" s="380">
        <v>812</v>
      </c>
      <c r="F1243" s="380">
        <v>431</v>
      </c>
      <c r="G1243" s="380">
        <v>4255</v>
      </c>
      <c r="H1243" s="137">
        <f t="shared" si="134"/>
        <v>11.756380510440835</v>
      </c>
      <c r="I1243" s="381">
        <f t="shared" si="135"/>
        <v>0.19083431257344302</v>
      </c>
      <c r="J1243" s="137">
        <f t="shared" si="136"/>
        <v>1.327164352994956E-3</v>
      </c>
      <c r="K1243" s="137">
        <f t="shared" si="137"/>
        <v>0.11645323233155706</v>
      </c>
      <c r="L1243" s="137">
        <f t="shared" si="138"/>
        <v>-0.19349461965098444</v>
      </c>
      <c r="M1243" s="137">
        <f t="shared" si="139"/>
        <v>-7.5714222966432418E-2</v>
      </c>
      <c r="N1243" s="383">
        <f t="shared" si="133"/>
        <v>-322.16401872216994</v>
      </c>
    </row>
    <row r="1244" spans="2:14" x14ac:dyDescent="0.2">
      <c r="B1244" s="382">
        <v>19</v>
      </c>
      <c r="C1244" s="382">
        <v>4038</v>
      </c>
      <c r="D1244" s="379" t="s">
        <v>1813</v>
      </c>
      <c r="E1244" s="380">
        <v>1993</v>
      </c>
      <c r="F1244" s="380">
        <v>825</v>
      </c>
      <c r="G1244" s="380">
        <v>8881</v>
      </c>
      <c r="H1244" s="137">
        <f t="shared" si="134"/>
        <v>13.18060606060606</v>
      </c>
      <c r="I1244" s="381">
        <f t="shared" si="135"/>
        <v>0.22441166535300078</v>
      </c>
      <c r="J1244" s="137">
        <f t="shared" si="136"/>
        <v>0.12575481473589079</v>
      </c>
      <c r="K1244" s="137">
        <f t="shared" si="137"/>
        <v>0.15327052588062354</v>
      </c>
      <c r="L1244" s="137">
        <f t="shared" si="138"/>
        <v>-0.16533328123051416</v>
      </c>
      <c r="M1244" s="137">
        <f t="shared" si="139"/>
        <v>0.11369205938600013</v>
      </c>
      <c r="N1244" s="383">
        <f t="shared" si="133"/>
        <v>1009.6991794070672</v>
      </c>
    </row>
    <row r="1245" spans="2:14" x14ac:dyDescent="0.2">
      <c r="B1245" s="382">
        <v>19</v>
      </c>
      <c r="C1245" s="382">
        <v>4039</v>
      </c>
      <c r="D1245" s="379" t="s">
        <v>1814</v>
      </c>
      <c r="E1245" s="380">
        <v>596</v>
      </c>
      <c r="F1245" s="380">
        <v>385</v>
      </c>
      <c r="G1245" s="380">
        <v>2113</v>
      </c>
      <c r="H1245" s="137">
        <f t="shared" si="134"/>
        <v>7.0363636363636362</v>
      </c>
      <c r="I1245" s="381">
        <f t="shared" si="135"/>
        <v>0.28206341694273546</v>
      </c>
      <c r="J1245" s="137">
        <f t="shared" si="136"/>
        <v>-5.6287195162820623E-2</v>
      </c>
      <c r="K1245" s="137">
        <f t="shared" si="137"/>
        <v>-5.5627270010691074E-3</v>
      </c>
      <c r="L1245" s="137">
        <f t="shared" si="138"/>
        <v>-0.11698073546222958</v>
      </c>
      <c r="M1245" s="137">
        <f t="shared" si="139"/>
        <v>-0.1788306576261193</v>
      </c>
      <c r="N1245" s="383">
        <f t="shared" si="133"/>
        <v>-377.86917956399009</v>
      </c>
    </row>
    <row r="1246" spans="2:14" x14ac:dyDescent="0.2">
      <c r="B1246" s="382">
        <v>19</v>
      </c>
      <c r="C1246" s="382">
        <v>4040</v>
      </c>
      <c r="D1246" s="379" t="s">
        <v>1815</v>
      </c>
      <c r="E1246" s="380">
        <v>8550</v>
      </c>
      <c r="F1246" s="380">
        <v>849</v>
      </c>
      <c r="G1246" s="380">
        <v>12512</v>
      </c>
      <c r="H1246" s="137">
        <f t="shared" si="134"/>
        <v>24.808009422850411</v>
      </c>
      <c r="I1246" s="381">
        <f t="shared" si="135"/>
        <v>0.68334398976982103</v>
      </c>
      <c r="J1246" s="137">
        <f t="shared" si="136"/>
        <v>0.22341949232782654</v>
      </c>
      <c r="K1246" s="137">
        <f t="shared" si="137"/>
        <v>0.45384758177706475</v>
      </c>
      <c r="L1246" s="137">
        <f t="shared" si="138"/>
        <v>0.21957343207844829</v>
      </c>
      <c r="M1246" s="137">
        <f t="shared" si="139"/>
        <v>0.89684050618333955</v>
      </c>
      <c r="N1246" s="383">
        <f t="shared" si="133"/>
        <v>11221.268413365944</v>
      </c>
    </row>
    <row r="1247" spans="2:14" x14ac:dyDescent="0.2">
      <c r="B1247" s="382">
        <v>19</v>
      </c>
      <c r="C1247" s="382">
        <v>4041</v>
      </c>
      <c r="D1247" s="379" t="s">
        <v>1816</v>
      </c>
      <c r="E1247" s="380">
        <v>991</v>
      </c>
      <c r="F1247" s="380">
        <v>415</v>
      </c>
      <c r="G1247" s="380">
        <v>2496</v>
      </c>
      <c r="H1247" s="137">
        <f t="shared" si="134"/>
        <v>8.4024096385542162</v>
      </c>
      <c r="I1247" s="381">
        <f t="shared" si="135"/>
        <v>0.39703525641025639</v>
      </c>
      <c r="J1247" s="137">
        <f t="shared" si="136"/>
        <v>-4.5985467947807848E-2</v>
      </c>
      <c r="K1247" s="137">
        <f t="shared" si="137"/>
        <v>2.9750581806194335E-2</v>
      </c>
      <c r="L1247" s="137">
        <f t="shared" si="138"/>
        <v>-2.0553810405766489E-2</v>
      </c>
      <c r="M1247" s="137">
        <f t="shared" si="139"/>
        <v>-3.6788696547379998E-2</v>
      </c>
      <c r="N1247" s="383">
        <f t="shared" si="133"/>
        <v>-91.82458658226048</v>
      </c>
    </row>
    <row r="1248" spans="2:14" x14ac:dyDescent="0.2">
      <c r="B1248" s="382">
        <v>19</v>
      </c>
      <c r="C1248" s="382">
        <v>4044</v>
      </c>
      <c r="D1248" s="379" t="s">
        <v>1817</v>
      </c>
      <c r="E1248" s="380">
        <v>2382</v>
      </c>
      <c r="F1248" s="380">
        <v>795</v>
      </c>
      <c r="G1248" s="380">
        <v>7615</v>
      </c>
      <c r="H1248" s="137">
        <f t="shared" si="134"/>
        <v>12.574842767295598</v>
      </c>
      <c r="I1248" s="381">
        <f t="shared" si="135"/>
        <v>0.31280367695338146</v>
      </c>
      <c r="J1248" s="137">
        <f t="shared" si="136"/>
        <v>9.1702630260156653E-2</v>
      </c>
      <c r="K1248" s="137">
        <f t="shared" si="137"/>
        <v>0.13761109259179286</v>
      </c>
      <c r="L1248" s="137">
        <f t="shared" si="138"/>
        <v>-9.1198867815412268E-2</v>
      </c>
      <c r="M1248" s="137">
        <f t="shared" si="139"/>
        <v>0.13811485503653725</v>
      </c>
      <c r="N1248" s="383">
        <f t="shared" si="133"/>
        <v>1051.7446211032311</v>
      </c>
    </row>
    <row r="1249" spans="2:14" x14ac:dyDescent="0.2">
      <c r="B1249" s="382">
        <v>19</v>
      </c>
      <c r="C1249" s="382">
        <v>4045</v>
      </c>
      <c r="D1249" s="379" t="s">
        <v>1818</v>
      </c>
      <c r="E1249" s="380">
        <v>7737</v>
      </c>
      <c r="F1249" s="380">
        <v>1041</v>
      </c>
      <c r="G1249" s="380">
        <v>21479</v>
      </c>
      <c r="H1249" s="137">
        <f t="shared" si="134"/>
        <v>28.065321805955811</v>
      </c>
      <c r="I1249" s="381">
        <f t="shared" si="135"/>
        <v>0.36021230038642393</v>
      </c>
      <c r="J1249" s="137">
        <f t="shared" si="136"/>
        <v>0.46460901696756429</v>
      </c>
      <c r="K1249" s="137">
        <f t="shared" si="137"/>
        <v>0.5380515382191382</v>
      </c>
      <c r="L1249" s="137">
        <f t="shared" si="138"/>
        <v>-5.1437237489409808E-2</v>
      </c>
      <c r="M1249" s="137">
        <f t="shared" si="139"/>
        <v>0.95122331769729274</v>
      </c>
      <c r="N1249" s="383">
        <f t="shared" si="133"/>
        <v>20431.325640820152</v>
      </c>
    </row>
    <row r="1250" spans="2:14" x14ac:dyDescent="0.2">
      <c r="B1250" s="382">
        <v>19</v>
      </c>
      <c r="C1250" s="382">
        <v>4046</v>
      </c>
      <c r="D1250" s="379" t="s">
        <v>1819</v>
      </c>
      <c r="E1250" s="380">
        <v>355</v>
      </c>
      <c r="F1250" s="380">
        <v>431</v>
      </c>
      <c r="G1250" s="380">
        <v>1867</v>
      </c>
      <c r="H1250" s="137">
        <f t="shared" si="134"/>
        <v>5.1554524361948957</v>
      </c>
      <c r="I1250" s="381">
        <f t="shared" si="135"/>
        <v>0.19014461703267274</v>
      </c>
      <c r="J1250" s="137">
        <f t="shared" si="136"/>
        <v>-6.2903970345309243E-2</v>
      </c>
      <c r="K1250" s="137">
        <f t="shared" si="137"/>
        <v>-5.4185685484229078E-2</v>
      </c>
      <c r="L1250" s="137">
        <f t="shared" si="138"/>
        <v>-0.19407306756074777</v>
      </c>
      <c r="M1250" s="137">
        <f t="shared" si="139"/>
        <v>-0.31116272339028606</v>
      </c>
      <c r="N1250" s="383">
        <f t="shared" si="133"/>
        <v>-580.94080456966401</v>
      </c>
    </row>
    <row r="1251" spans="2:14" x14ac:dyDescent="0.2">
      <c r="B1251" s="382">
        <v>19</v>
      </c>
      <c r="C1251" s="382">
        <v>4047</v>
      </c>
      <c r="D1251" s="379" t="s">
        <v>1820</v>
      </c>
      <c r="E1251" s="380">
        <v>3865</v>
      </c>
      <c r="F1251" s="380">
        <v>915</v>
      </c>
      <c r="G1251" s="380">
        <v>5120</v>
      </c>
      <c r="H1251" s="137">
        <f t="shared" si="134"/>
        <v>9.8196721311475414</v>
      </c>
      <c r="I1251" s="381">
        <f t="shared" si="135"/>
        <v>0.7548828125</v>
      </c>
      <c r="J1251" s="137">
        <f t="shared" si="136"/>
        <v>2.4593467332070809E-2</v>
      </c>
      <c r="K1251" s="137">
        <f t="shared" si="137"/>
        <v>6.6387875119628209E-2</v>
      </c>
      <c r="L1251" s="137">
        <f t="shared" si="138"/>
        <v>0.27957306964169087</v>
      </c>
      <c r="M1251" s="137">
        <f t="shared" si="139"/>
        <v>0.37055441209338991</v>
      </c>
      <c r="N1251" s="383">
        <f t="shared" si="133"/>
        <v>1897.2385899181563</v>
      </c>
    </row>
    <row r="1252" spans="2:14" x14ac:dyDescent="0.2">
      <c r="B1252" s="382">
        <v>19</v>
      </c>
      <c r="C1252" s="382">
        <v>4048</v>
      </c>
      <c r="D1252" s="379" t="s">
        <v>1821</v>
      </c>
      <c r="E1252" s="380">
        <v>2372</v>
      </c>
      <c r="F1252" s="380">
        <v>883</v>
      </c>
      <c r="G1252" s="380">
        <v>6830</v>
      </c>
      <c r="H1252" s="137">
        <f t="shared" si="134"/>
        <v>10.421291053227634</v>
      </c>
      <c r="I1252" s="381">
        <f t="shared" si="135"/>
        <v>0.34729136163982433</v>
      </c>
      <c r="J1252" s="137">
        <f t="shared" si="136"/>
        <v>7.0588124088394169E-2</v>
      </c>
      <c r="K1252" s="137">
        <f t="shared" si="137"/>
        <v>8.19401733186923E-2</v>
      </c>
      <c r="L1252" s="137">
        <f t="shared" si="138"/>
        <v>-6.2274033681832902E-2</v>
      </c>
      <c r="M1252" s="137">
        <f t="shared" si="139"/>
        <v>9.0254263725253553E-2</v>
      </c>
      <c r="N1252" s="383">
        <f t="shared" si="133"/>
        <v>616.4366212434818</v>
      </c>
    </row>
    <row r="1253" spans="2:14" x14ac:dyDescent="0.2">
      <c r="B1253" s="382">
        <v>19</v>
      </c>
      <c r="C1253" s="382">
        <v>4049</v>
      </c>
      <c r="D1253" s="379" t="s">
        <v>1822</v>
      </c>
      <c r="E1253" s="380">
        <v>864</v>
      </c>
      <c r="F1253" s="380">
        <v>726</v>
      </c>
      <c r="G1253" s="380">
        <v>4906</v>
      </c>
      <c r="H1253" s="137">
        <f t="shared" si="134"/>
        <v>7.9476584022038566</v>
      </c>
      <c r="I1253" s="381">
        <f t="shared" si="135"/>
        <v>0.176110884631064</v>
      </c>
      <c r="J1253" s="137">
        <f t="shared" si="136"/>
        <v>1.8837410872507534E-2</v>
      </c>
      <c r="K1253" s="137">
        <f t="shared" si="137"/>
        <v>1.7994922908929248E-2</v>
      </c>
      <c r="L1253" s="137">
        <f t="shared" si="138"/>
        <v>-0.20584316421067275</v>
      </c>
      <c r="M1253" s="137">
        <f t="shared" si="139"/>
        <v>-0.16901083042923598</v>
      </c>
      <c r="N1253" s="383">
        <f t="shared" si="133"/>
        <v>-829.16713408583178</v>
      </c>
    </row>
    <row r="1254" spans="2:14" x14ac:dyDescent="0.2">
      <c r="B1254" s="382">
        <v>19</v>
      </c>
      <c r="C1254" s="382">
        <v>4061</v>
      </c>
      <c r="D1254" s="379" t="s">
        <v>1823</v>
      </c>
      <c r="E1254" s="380">
        <v>302</v>
      </c>
      <c r="F1254" s="380">
        <v>343</v>
      </c>
      <c r="G1254" s="380">
        <v>1898</v>
      </c>
      <c r="H1254" s="137">
        <f t="shared" si="134"/>
        <v>6.4139941690962097</v>
      </c>
      <c r="I1254" s="381">
        <f t="shared" si="135"/>
        <v>0.15911485774499473</v>
      </c>
      <c r="J1254" s="137">
        <f t="shared" si="136"/>
        <v>-6.2070149082475316E-2</v>
      </c>
      <c r="K1254" s="137">
        <f t="shared" si="137"/>
        <v>-2.165144228194768E-2</v>
      </c>
      <c r="L1254" s="137">
        <f t="shared" si="138"/>
        <v>-0.22009773836022881</v>
      </c>
      <c r="M1254" s="137">
        <f t="shared" si="139"/>
        <v>-0.30381932972465181</v>
      </c>
      <c r="N1254" s="383">
        <f t="shared" si="133"/>
        <v>-576.64908781738916</v>
      </c>
    </row>
    <row r="1255" spans="2:14" x14ac:dyDescent="0.2">
      <c r="B1255" s="382">
        <v>19</v>
      </c>
      <c r="C1255" s="382">
        <v>4062</v>
      </c>
      <c r="D1255" s="379" t="s">
        <v>1824</v>
      </c>
      <c r="E1255" s="380">
        <v>1586</v>
      </c>
      <c r="F1255" s="380">
        <v>539</v>
      </c>
      <c r="G1255" s="380">
        <v>4934</v>
      </c>
      <c r="H1255" s="137">
        <f t="shared" si="134"/>
        <v>12.096474953617811</v>
      </c>
      <c r="I1255" s="381">
        <f t="shared" si="135"/>
        <v>0.32144304823672476</v>
      </c>
      <c r="J1255" s="137">
        <f t="shared" si="136"/>
        <v>1.9590539755067214E-2</v>
      </c>
      <c r="K1255" s="137">
        <f t="shared" si="137"/>
        <v>0.12524492754261435</v>
      </c>
      <c r="L1255" s="137">
        <f t="shared" si="138"/>
        <v>-8.3953023866736101E-2</v>
      </c>
      <c r="M1255" s="137">
        <f t="shared" si="139"/>
        <v>6.0882443430945468E-2</v>
      </c>
      <c r="N1255" s="383">
        <f t="shared" si="133"/>
        <v>300.39397588828496</v>
      </c>
    </row>
    <row r="1256" spans="2:14" x14ac:dyDescent="0.2">
      <c r="B1256" s="382">
        <v>19</v>
      </c>
      <c r="C1256" s="382">
        <v>4063</v>
      </c>
      <c r="D1256" s="379" t="s">
        <v>1825</v>
      </c>
      <c r="E1256" s="380">
        <v>4793</v>
      </c>
      <c r="F1256" s="380">
        <v>1059</v>
      </c>
      <c r="G1256" s="380">
        <v>8834</v>
      </c>
      <c r="H1256" s="137">
        <f t="shared" si="134"/>
        <v>12.867799811142588</v>
      </c>
      <c r="I1256" s="381">
        <f t="shared" si="135"/>
        <v>0.54256282544713608</v>
      </c>
      <c r="J1256" s="137">
        <f t="shared" si="136"/>
        <v>0.12449063411159418</v>
      </c>
      <c r="K1256" s="137">
        <f t="shared" si="137"/>
        <v>0.14518425084564532</v>
      </c>
      <c r="L1256" s="137">
        <f t="shared" si="138"/>
        <v>0.10150021654691749</v>
      </c>
      <c r="M1256" s="137">
        <f t="shared" si="139"/>
        <v>0.371175101504157</v>
      </c>
      <c r="N1256" s="383">
        <f t="shared" si="133"/>
        <v>3278.960846687723</v>
      </c>
    </row>
    <row r="1257" spans="2:14" x14ac:dyDescent="0.2">
      <c r="B1257" s="382">
        <v>19</v>
      </c>
      <c r="C1257" s="382">
        <v>4064</v>
      </c>
      <c r="D1257" s="379" t="s">
        <v>1826</v>
      </c>
      <c r="E1257" s="380">
        <v>223</v>
      </c>
      <c r="F1257" s="380">
        <v>282</v>
      </c>
      <c r="G1257" s="380">
        <v>1144</v>
      </c>
      <c r="H1257" s="137">
        <f t="shared" si="134"/>
        <v>4.8475177304964543</v>
      </c>
      <c r="I1257" s="381">
        <f t="shared" si="135"/>
        <v>0.19493006993006992</v>
      </c>
      <c r="J1257" s="137">
        <f t="shared" si="136"/>
        <v>-8.235083399140386E-2</v>
      </c>
      <c r="K1257" s="137">
        <f t="shared" si="137"/>
        <v>-6.2146027476640088E-2</v>
      </c>
      <c r="L1257" s="137">
        <f t="shared" si="138"/>
        <v>-0.19005950641363825</v>
      </c>
      <c r="M1257" s="137">
        <f t="shared" si="139"/>
        <v>-0.33455636788168219</v>
      </c>
      <c r="N1257" s="383">
        <f t="shared" si="133"/>
        <v>-382.73248485664442</v>
      </c>
    </row>
    <row r="1258" spans="2:14" x14ac:dyDescent="0.2">
      <c r="B1258" s="382">
        <v>19</v>
      </c>
      <c r="C1258" s="382">
        <v>4065</v>
      </c>
      <c r="D1258" s="379" t="s">
        <v>1827</v>
      </c>
      <c r="E1258" s="380">
        <v>810</v>
      </c>
      <c r="F1258" s="380">
        <v>392</v>
      </c>
      <c r="G1258" s="380">
        <v>4160</v>
      </c>
      <c r="H1258" s="137">
        <f t="shared" si="134"/>
        <v>12.678571428571429</v>
      </c>
      <c r="I1258" s="381">
        <f t="shared" si="135"/>
        <v>0.19471153846153846</v>
      </c>
      <c r="J1258" s="137">
        <f t="shared" si="136"/>
        <v>-1.2280943556896753E-3</v>
      </c>
      <c r="K1258" s="137">
        <f t="shared" si="137"/>
        <v>0.14029255591142006</v>
      </c>
      <c r="L1258" s="137">
        <f t="shared" si="138"/>
        <v>-0.19024278883858819</v>
      </c>
      <c r="M1258" s="137">
        <f t="shared" si="139"/>
        <v>-5.1178327282857816E-2</v>
      </c>
      <c r="N1258" s="383">
        <f t="shared" si="133"/>
        <v>-212.90184149668852</v>
      </c>
    </row>
    <row r="1259" spans="2:14" x14ac:dyDescent="0.2">
      <c r="B1259" s="382">
        <v>19</v>
      </c>
      <c r="C1259" s="382">
        <v>4066</v>
      </c>
      <c r="D1259" s="379" t="s">
        <v>1828</v>
      </c>
      <c r="E1259" s="380">
        <v>166</v>
      </c>
      <c r="F1259" s="380">
        <v>230</v>
      </c>
      <c r="G1259" s="380">
        <v>1031</v>
      </c>
      <c r="H1259" s="137">
        <f t="shared" si="134"/>
        <v>5.2043478260869565</v>
      </c>
      <c r="I1259" s="381">
        <f t="shared" si="135"/>
        <v>0.16100872938894278</v>
      </c>
      <c r="J1259" s="137">
        <f t="shared" si="136"/>
        <v>-8.5390246981733989E-2</v>
      </c>
      <c r="K1259" s="137">
        <f t="shared" si="137"/>
        <v>-5.2921703158786866E-2</v>
      </c>
      <c r="L1259" s="137">
        <f t="shared" si="138"/>
        <v>-0.21850934749927259</v>
      </c>
      <c r="M1259" s="137">
        <f t="shared" si="139"/>
        <v>-0.35682129763979342</v>
      </c>
      <c r="N1259" s="383">
        <f t="shared" si="133"/>
        <v>-367.882757866627</v>
      </c>
    </row>
    <row r="1260" spans="2:14" x14ac:dyDescent="0.2">
      <c r="B1260" s="382">
        <v>19</v>
      </c>
      <c r="C1260" s="382">
        <v>4067</v>
      </c>
      <c r="D1260" s="379" t="s">
        <v>1829</v>
      </c>
      <c r="E1260" s="380">
        <v>399</v>
      </c>
      <c r="F1260" s="380">
        <v>274</v>
      </c>
      <c r="G1260" s="380">
        <v>1706</v>
      </c>
      <c r="H1260" s="137">
        <f t="shared" si="134"/>
        <v>7.6824817518248176</v>
      </c>
      <c r="I1260" s="381">
        <f t="shared" si="135"/>
        <v>0.23388042203985931</v>
      </c>
      <c r="J1260" s="137">
        <f t="shared" si="136"/>
        <v>-6.7234461420027411E-2</v>
      </c>
      <c r="K1260" s="137">
        <f t="shared" si="137"/>
        <v>1.1139908562198408E-2</v>
      </c>
      <c r="L1260" s="137">
        <f t="shared" si="138"/>
        <v>-0.1573918314315873</v>
      </c>
      <c r="M1260" s="137">
        <f t="shared" si="139"/>
        <v>-0.2134863842894163</v>
      </c>
      <c r="N1260" s="383">
        <f t="shared" si="133"/>
        <v>-364.20777159774423</v>
      </c>
    </row>
    <row r="1261" spans="2:14" x14ac:dyDescent="0.2">
      <c r="B1261" s="382">
        <v>19</v>
      </c>
      <c r="C1261" s="382">
        <v>4068</v>
      </c>
      <c r="D1261" s="379" t="s">
        <v>1830</v>
      </c>
      <c r="E1261" s="380">
        <v>778</v>
      </c>
      <c r="F1261" s="380">
        <v>776</v>
      </c>
      <c r="G1261" s="380">
        <v>2529</v>
      </c>
      <c r="H1261" s="137">
        <f t="shared" si="134"/>
        <v>4.2615979381443303</v>
      </c>
      <c r="I1261" s="381">
        <f t="shared" si="135"/>
        <v>0.30763147489126136</v>
      </c>
      <c r="J1261" s="137">
        <f t="shared" si="136"/>
        <v>-4.5097851764791079E-2</v>
      </c>
      <c r="K1261" s="137">
        <f t="shared" si="137"/>
        <v>-7.7292491454016163E-2</v>
      </c>
      <c r="L1261" s="137">
        <f t="shared" si="138"/>
        <v>-9.5536795632613358E-2</v>
      </c>
      <c r="M1261" s="137">
        <f t="shared" si="139"/>
        <v>-0.21792713885142059</v>
      </c>
      <c r="N1261" s="383">
        <f t="shared" si="133"/>
        <v>-551.1377341552427</v>
      </c>
    </row>
    <row r="1262" spans="2:14" x14ac:dyDescent="0.2">
      <c r="B1262" s="382">
        <v>19</v>
      </c>
      <c r="C1262" s="382">
        <v>4071</v>
      </c>
      <c r="D1262" s="379" t="s">
        <v>1831</v>
      </c>
      <c r="E1262" s="380">
        <v>629</v>
      </c>
      <c r="F1262" s="380">
        <v>558</v>
      </c>
      <c r="G1262" s="380">
        <v>2351</v>
      </c>
      <c r="H1262" s="137">
        <f t="shared" si="134"/>
        <v>5.3405017921146953</v>
      </c>
      <c r="I1262" s="381">
        <f t="shared" si="135"/>
        <v>0.26754572522330922</v>
      </c>
      <c r="J1262" s="137">
        <f t="shared" si="136"/>
        <v>-4.9885599661063339E-2</v>
      </c>
      <c r="K1262" s="137">
        <f t="shared" si="137"/>
        <v>-4.9402021508270659E-2</v>
      </c>
      <c r="L1262" s="137">
        <f t="shared" si="138"/>
        <v>-0.12915672897425312</v>
      </c>
      <c r="M1262" s="137">
        <f t="shared" si="139"/>
        <v>-0.2284443501435871</v>
      </c>
      <c r="N1262" s="383">
        <f t="shared" si="133"/>
        <v>-537.0726671875733</v>
      </c>
    </row>
    <row r="1263" spans="2:14" x14ac:dyDescent="0.2">
      <c r="B1263" s="382">
        <v>19</v>
      </c>
      <c r="C1263" s="382">
        <v>4072</v>
      </c>
      <c r="D1263" s="379" t="s">
        <v>1832</v>
      </c>
      <c r="E1263" s="380">
        <v>1401</v>
      </c>
      <c r="F1263" s="380">
        <v>592</v>
      </c>
      <c r="G1263" s="380">
        <v>3042</v>
      </c>
      <c r="H1263" s="137">
        <f t="shared" si="134"/>
        <v>7.5050675675675675</v>
      </c>
      <c r="I1263" s="381">
        <f t="shared" si="135"/>
        <v>0.46055226824457596</v>
      </c>
      <c r="J1263" s="137">
        <f t="shared" si="136"/>
        <v>-3.129945473789407E-2</v>
      </c>
      <c r="K1263" s="137">
        <f t="shared" si="137"/>
        <v>6.5536194727985088E-3</v>
      </c>
      <c r="L1263" s="137">
        <f t="shared" si="138"/>
        <v>3.2717931338337974E-2</v>
      </c>
      <c r="M1263" s="137">
        <f t="shared" si="139"/>
        <v>7.9720960732424136E-3</v>
      </c>
      <c r="N1263" s="383">
        <f t="shared" si="133"/>
        <v>24.251116254803421</v>
      </c>
    </row>
    <row r="1264" spans="2:14" x14ac:dyDescent="0.2">
      <c r="B1264" s="382">
        <v>19</v>
      </c>
      <c r="C1264" s="382">
        <v>4073</v>
      </c>
      <c r="D1264" s="379" t="s">
        <v>1833</v>
      </c>
      <c r="E1264" s="380">
        <v>463</v>
      </c>
      <c r="F1264" s="380">
        <v>316</v>
      </c>
      <c r="G1264" s="380">
        <v>2193</v>
      </c>
      <c r="H1264" s="137">
        <f t="shared" si="134"/>
        <v>8.4050632911392409</v>
      </c>
      <c r="I1264" s="381">
        <f t="shared" si="135"/>
        <v>0.21112631098951209</v>
      </c>
      <c r="J1264" s="137">
        <f t="shared" si="136"/>
        <v>-5.4135398355507257E-2</v>
      </c>
      <c r="K1264" s="137">
        <f t="shared" si="137"/>
        <v>2.9819180706269367E-2</v>
      </c>
      <c r="L1264" s="137">
        <f t="shared" si="138"/>
        <v>-0.17647571293805042</v>
      </c>
      <c r="M1264" s="137">
        <f t="shared" si="139"/>
        <v>-0.20079193058728831</v>
      </c>
      <c r="N1264" s="383">
        <f t="shared" si="133"/>
        <v>-440.33670377792328</v>
      </c>
    </row>
    <row r="1265" spans="2:14" x14ac:dyDescent="0.2">
      <c r="B1265" s="382">
        <v>19</v>
      </c>
      <c r="C1265" s="382">
        <v>4074</v>
      </c>
      <c r="D1265" s="379" t="s">
        <v>1834</v>
      </c>
      <c r="E1265" s="380">
        <v>528</v>
      </c>
      <c r="F1265" s="380">
        <v>534</v>
      </c>
      <c r="G1265" s="380">
        <v>2605</v>
      </c>
      <c r="H1265" s="137">
        <f t="shared" si="134"/>
        <v>5.8670411985018722</v>
      </c>
      <c r="I1265" s="381">
        <f t="shared" si="135"/>
        <v>0.20268714011516314</v>
      </c>
      <c r="J1265" s="137">
        <f t="shared" si="136"/>
        <v>-4.3053644797843377E-2</v>
      </c>
      <c r="K1265" s="137">
        <f t="shared" si="137"/>
        <v>-3.5790584831082183E-2</v>
      </c>
      <c r="L1265" s="137">
        <f t="shared" si="138"/>
        <v>-0.1835536487283134</v>
      </c>
      <c r="M1265" s="137">
        <f t="shared" si="139"/>
        <v>-0.26239787835723893</v>
      </c>
      <c r="N1265" s="383">
        <f t="shared" si="133"/>
        <v>-683.5464731206074</v>
      </c>
    </row>
    <row r="1266" spans="2:14" x14ac:dyDescent="0.2">
      <c r="B1266" s="382">
        <v>19</v>
      </c>
      <c r="C1266" s="382">
        <v>4075</v>
      </c>
      <c r="D1266" s="379" t="s">
        <v>1835</v>
      </c>
      <c r="E1266" s="380">
        <v>1028</v>
      </c>
      <c r="F1266" s="380">
        <v>487</v>
      </c>
      <c r="G1266" s="380">
        <v>4599</v>
      </c>
      <c r="H1266" s="137">
        <f t="shared" si="134"/>
        <v>11.55441478439425</v>
      </c>
      <c r="I1266" s="381">
        <f t="shared" si="135"/>
        <v>0.22352685366383995</v>
      </c>
      <c r="J1266" s="137">
        <f t="shared" si="136"/>
        <v>1.0579890624442463E-2</v>
      </c>
      <c r="K1266" s="137">
        <f t="shared" si="137"/>
        <v>0.11123226756102279</v>
      </c>
      <c r="L1266" s="137">
        <f t="shared" si="138"/>
        <v>-0.16607537312740769</v>
      </c>
      <c r="M1266" s="137">
        <f t="shared" si="139"/>
        <v>-4.4263214941942436E-2</v>
      </c>
      <c r="N1266" s="383">
        <f t="shared" si="133"/>
        <v>-203.56652551799326</v>
      </c>
    </row>
    <row r="1267" spans="2:14" x14ac:dyDescent="0.2">
      <c r="B1267" s="382">
        <v>19</v>
      </c>
      <c r="C1267" s="382">
        <v>4076</v>
      </c>
      <c r="D1267" s="379" t="s">
        <v>1836</v>
      </c>
      <c r="E1267" s="380">
        <v>737</v>
      </c>
      <c r="F1267" s="380">
        <v>825</v>
      </c>
      <c r="G1267" s="380">
        <v>3118</v>
      </c>
      <c r="H1267" s="137">
        <f t="shared" si="134"/>
        <v>4.6727272727272728</v>
      </c>
      <c r="I1267" s="381">
        <f t="shared" si="135"/>
        <v>0.23636946760744068</v>
      </c>
      <c r="J1267" s="137">
        <f t="shared" si="136"/>
        <v>-2.9255247770946367E-2</v>
      </c>
      <c r="K1267" s="137">
        <f t="shared" si="137"/>
        <v>-6.6664491277908841E-2</v>
      </c>
      <c r="L1267" s="137">
        <f t="shared" si="138"/>
        <v>-0.15530426797675462</v>
      </c>
      <c r="M1267" s="137">
        <f t="shared" si="139"/>
        <v>-0.25122400702560982</v>
      </c>
      <c r="N1267" s="383">
        <f t="shared" si="133"/>
        <v>-783.3164539058514</v>
      </c>
    </row>
    <row r="1268" spans="2:14" x14ac:dyDescent="0.2">
      <c r="B1268" s="382">
        <v>19</v>
      </c>
      <c r="C1268" s="382">
        <v>4077</v>
      </c>
      <c r="D1268" s="379" t="s">
        <v>1837</v>
      </c>
      <c r="E1268" s="380">
        <v>222</v>
      </c>
      <c r="F1268" s="380">
        <v>322</v>
      </c>
      <c r="G1268" s="380">
        <v>1544</v>
      </c>
      <c r="H1268" s="137">
        <f t="shared" si="134"/>
        <v>5.4844720496894412</v>
      </c>
      <c r="I1268" s="381">
        <f t="shared" si="135"/>
        <v>0.14378238341968913</v>
      </c>
      <c r="J1268" s="137">
        <f t="shared" si="136"/>
        <v>-7.1591849954837E-2</v>
      </c>
      <c r="K1268" s="137">
        <f t="shared" si="137"/>
        <v>-4.5680282886990345E-2</v>
      </c>
      <c r="L1268" s="137">
        <f t="shared" si="138"/>
        <v>-0.23295709035062684</v>
      </c>
      <c r="M1268" s="137">
        <f t="shared" si="139"/>
        <v>-0.3502292231924542</v>
      </c>
      <c r="N1268" s="383">
        <f t="shared" si="133"/>
        <v>-540.7539206091493</v>
      </c>
    </row>
    <row r="1269" spans="2:14" x14ac:dyDescent="0.2">
      <c r="B1269" s="382">
        <v>19</v>
      </c>
      <c r="C1269" s="382">
        <v>4078</v>
      </c>
      <c r="D1269" s="379" t="s">
        <v>1838</v>
      </c>
      <c r="E1269" s="380">
        <v>95</v>
      </c>
      <c r="F1269" s="380">
        <v>245</v>
      </c>
      <c r="G1269" s="380">
        <v>549</v>
      </c>
      <c r="H1269" s="137">
        <f t="shared" si="134"/>
        <v>2.6285714285714286</v>
      </c>
      <c r="I1269" s="381">
        <f t="shared" si="135"/>
        <v>0.17304189435336975</v>
      </c>
      <c r="J1269" s="137">
        <f t="shared" si="136"/>
        <v>-9.8354822745797085E-2</v>
      </c>
      <c r="K1269" s="137">
        <f t="shared" si="137"/>
        <v>-0.11950744565798894</v>
      </c>
      <c r="L1269" s="137">
        <f t="shared" si="138"/>
        <v>-0.20841712751226749</v>
      </c>
      <c r="M1269" s="137">
        <f t="shared" si="139"/>
        <v>-0.42627939591605352</v>
      </c>
      <c r="N1269" s="383">
        <f t="shared" si="133"/>
        <v>-234.02738835791337</v>
      </c>
    </row>
    <row r="1270" spans="2:14" x14ac:dyDescent="0.2">
      <c r="B1270" s="382">
        <v>19</v>
      </c>
      <c r="C1270" s="382">
        <v>4079</v>
      </c>
      <c r="D1270" s="379" t="s">
        <v>1839</v>
      </c>
      <c r="E1270" s="380">
        <v>263</v>
      </c>
      <c r="F1270" s="380">
        <v>391</v>
      </c>
      <c r="G1270" s="380">
        <v>1629</v>
      </c>
      <c r="H1270" s="137">
        <f t="shared" si="134"/>
        <v>4.8388746803069056</v>
      </c>
      <c r="I1270" s="381">
        <f t="shared" si="135"/>
        <v>0.1614487415592388</v>
      </c>
      <c r="J1270" s="137">
        <f t="shared" si="136"/>
        <v>-6.9305565847066541E-2</v>
      </c>
      <c r="K1270" s="137">
        <f t="shared" si="137"/>
        <v>-6.2369456775427067E-2</v>
      </c>
      <c r="L1270" s="137">
        <f t="shared" si="138"/>
        <v>-0.21814030912634952</v>
      </c>
      <c r="M1270" s="137">
        <f t="shared" si="139"/>
        <v>-0.34981533174884316</v>
      </c>
      <c r="N1270" s="383">
        <f t="shared" si="133"/>
        <v>-569.84917541886546</v>
      </c>
    </row>
    <row r="1271" spans="2:14" x14ac:dyDescent="0.2">
      <c r="B1271" s="382">
        <v>19</v>
      </c>
      <c r="C1271" s="382">
        <v>4080</v>
      </c>
      <c r="D1271" s="379" t="s">
        <v>1840</v>
      </c>
      <c r="E1271" s="380">
        <v>4669</v>
      </c>
      <c r="F1271" s="380">
        <v>1193</v>
      </c>
      <c r="G1271" s="380">
        <v>8132</v>
      </c>
      <c r="H1271" s="137">
        <f t="shared" si="134"/>
        <v>10.730092204526404</v>
      </c>
      <c r="I1271" s="381">
        <f t="shared" si="135"/>
        <v>0.57415150024594197</v>
      </c>
      <c r="J1271" s="137">
        <f t="shared" si="136"/>
        <v>0.10560861712741934</v>
      </c>
      <c r="K1271" s="137">
        <f t="shared" si="137"/>
        <v>8.9922913576608296E-2</v>
      </c>
      <c r="L1271" s="137">
        <f t="shared" si="138"/>
        <v>0.12799364999605287</v>
      </c>
      <c r="M1271" s="137">
        <f t="shared" si="139"/>
        <v>0.32352518070008052</v>
      </c>
      <c r="N1271" s="383">
        <f t="shared" si="133"/>
        <v>2630.9067694530549</v>
      </c>
    </row>
    <row r="1272" spans="2:14" x14ac:dyDescent="0.2">
      <c r="B1272" s="382">
        <v>19</v>
      </c>
      <c r="C1272" s="382">
        <v>4081</v>
      </c>
      <c r="D1272" s="379" t="s">
        <v>1841</v>
      </c>
      <c r="E1272" s="380">
        <v>945</v>
      </c>
      <c r="F1272" s="380">
        <v>256</v>
      </c>
      <c r="G1272" s="380">
        <v>3876</v>
      </c>
      <c r="H1272" s="137">
        <f t="shared" si="134"/>
        <v>18.83203125</v>
      </c>
      <c r="I1272" s="381">
        <f t="shared" si="135"/>
        <v>0.24380804953560373</v>
      </c>
      <c r="J1272" s="137">
        <f t="shared" si="136"/>
        <v>-8.8669730216521525E-3</v>
      </c>
      <c r="K1272" s="137">
        <f t="shared" si="137"/>
        <v>0.2993640853904686</v>
      </c>
      <c r="L1272" s="137">
        <f t="shared" si="138"/>
        <v>-0.1490655265124505</v>
      </c>
      <c r="M1272" s="137">
        <f t="shared" si="139"/>
        <v>0.14143158585636598</v>
      </c>
      <c r="N1272" s="383">
        <f t="shared" si="133"/>
        <v>548.18882677927456</v>
      </c>
    </row>
    <row r="1273" spans="2:14" x14ac:dyDescent="0.2">
      <c r="B1273" s="382">
        <v>19</v>
      </c>
      <c r="C1273" s="382">
        <v>4082</v>
      </c>
      <c r="D1273" s="379" t="s">
        <v>1842</v>
      </c>
      <c r="E1273" s="380">
        <v>8766</v>
      </c>
      <c r="F1273" s="380">
        <v>1231</v>
      </c>
      <c r="G1273" s="380">
        <v>17481</v>
      </c>
      <c r="H1273" s="137">
        <f t="shared" si="134"/>
        <v>21.321689683184402</v>
      </c>
      <c r="I1273" s="381">
        <f t="shared" si="135"/>
        <v>0.50145872661747037</v>
      </c>
      <c r="J1273" s="137">
        <f t="shared" si="136"/>
        <v>0.35707297152207845</v>
      </c>
      <c r="K1273" s="137">
        <f t="shared" si="137"/>
        <v>0.36372361423112537</v>
      </c>
      <c r="L1273" s="137">
        <f t="shared" si="138"/>
        <v>6.7026193379867871E-2</v>
      </c>
      <c r="M1273" s="137">
        <f t="shared" si="139"/>
        <v>0.78782277913307164</v>
      </c>
      <c r="N1273" s="383">
        <f t="shared" si="133"/>
        <v>13771.930002025225</v>
      </c>
    </row>
    <row r="1274" spans="2:14" x14ac:dyDescent="0.2">
      <c r="B1274" s="382">
        <v>19</v>
      </c>
      <c r="C1274" s="382">
        <v>4083</v>
      </c>
      <c r="D1274" s="379" t="s">
        <v>1843</v>
      </c>
      <c r="E1274" s="380">
        <v>1197</v>
      </c>
      <c r="F1274" s="380">
        <v>466</v>
      </c>
      <c r="G1274" s="380">
        <v>4917</v>
      </c>
      <c r="H1274" s="137">
        <f t="shared" si="134"/>
        <v>13.120171673819742</v>
      </c>
      <c r="I1274" s="381">
        <f t="shared" si="135"/>
        <v>0.24344112263575352</v>
      </c>
      <c r="J1274" s="137">
        <f t="shared" si="136"/>
        <v>1.9133282933513122E-2</v>
      </c>
      <c r="K1274" s="137">
        <f t="shared" si="137"/>
        <v>0.15170825187247111</v>
      </c>
      <c r="L1274" s="137">
        <f t="shared" si="138"/>
        <v>-0.14937326824152888</v>
      </c>
      <c r="M1274" s="137">
        <f t="shared" si="139"/>
        <v>2.1468266564455357E-2</v>
      </c>
      <c r="N1274" s="383">
        <f t="shared" si="133"/>
        <v>105.559466697427</v>
      </c>
    </row>
    <row r="1275" spans="2:14" x14ac:dyDescent="0.2">
      <c r="B1275" s="382">
        <v>19</v>
      </c>
      <c r="C1275" s="382">
        <v>4084</v>
      </c>
      <c r="D1275" s="379" t="s">
        <v>1844</v>
      </c>
      <c r="E1275" s="380">
        <v>77</v>
      </c>
      <c r="F1275" s="380">
        <v>164</v>
      </c>
      <c r="G1275" s="380">
        <v>690</v>
      </c>
      <c r="H1275" s="137">
        <f t="shared" si="134"/>
        <v>4.6768292682926829</v>
      </c>
      <c r="I1275" s="381">
        <f t="shared" si="135"/>
        <v>0.11159420289855072</v>
      </c>
      <c r="J1275" s="137">
        <f t="shared" si="136"/>
        <v>-9.4562280872907273E-2</v>
      </c>
      <c r="K1275" s="137">
        <f t="shared" si="137"/>
        <v>-6.655845163071171E-2</v>
      </c>
      <c r="L1275" s="137">
        <f t="shared" si="138"/>
        <v>-0.25995332947483896</v>
      </c>
      <c r="M1275" s="137">
        <f t="shared" si="139"/>
        <v>-0.42107406197845793</v>
      </c>
      <c r="N1275" s="383">
        <f t="shared" si="133"/>
        <v>-290.54110276513597</v>
      </c>
    </row>
    <row r="1276" spans="2:14" x14ac:dyDescent="0.2">
      <c r="B1276" s="382">
        <v>19</v>
      </c>
      <c r="C1276" s="382">
        <v>4091</v>
      </c>
      <c r="D1276" s="379" t="s">
        <v>1845</v>
      </c>
      <c r="E1276" s="380">
        <v>280</v>
      </c>
      <c r="F1276" s="380">
        <v>542</v>
      </c>
      <c r="G1276" s="380">
        <v>1728</v>
      </c>
      <c r="H1276" s="137">
        <f t="shared" si="134"/>
        <v>3.7047970479704797</v>
      </c>
      <c r="I1276" s="381">
        <f t="shared" si="135"/>
        <v>0.16203703703703703</v>
      </c>
      <c r="J1276" s="137">
        <f t="shared" si="136"/>
        <v>-6.6642717298016241E-2</v>
      </c>
      <c r="K1276" s="137">
        <f t="shared" si="137"/>
        <v>-9.1686210075012653E-2</v>
      </c>
      <c r="L1276" s="137">
        <f t="shared" si="138"/>
        <v>-0.21764690548758514</v>
      </c>
      <c r="M1276" s="137">
        <f t="shared" si="139"/>
        <v>-0.37597583286061403</v>
      </c>
      <c r="N1276" s="383">
        <f t="shared" si="133"/>
        <v>-649.68623918314108</v>
      </c>
    </row>
    <row r="1277" spans="2:14" x14ac:dyDescent="0.2">
      <c r="B1277" s="382">
        <v>19</v>
      </c>
      <c r="C1277" s="382">
        <v>4092</v>
      </c>
      <c r="D1277" s="379" t="s">
        <v>1846</v>
      </c>
      <c r="E1277" s="380">
        <v>1971</v>
      </c>
      <c r="F1277" s="380">
        <v>505</v>
      </c>
      <c r="G1277" s="380">
        <v>4718</v>
      </c>
      <c r="H1277" s="137">
        <f t="shared" si="134"/>
        <v>13.245544554455446</v>
      </c>
      <c r="I1277" s="381">
        <f t="shared" si="135"/>
        <v>0.41776176345909283</v>
      </c>
      <c r="J1277" s="137">
        <f t="shared" si="136"/>
        <v>1.3780688375321107E-2</v>
      </c>
      <c r="K1277" s="137">
        <f t="shared" si="137"/>
        <v>0.15494923441833353</v>
      </c>
      <c r="L1277" s="137">
        <f t="shared" si="138"/>
        <v>-3.1704811389071928E-3</v>
      </c>
      <c r="M1277" s="137">
        <f t="shared" si="139"/>
        <v>0.16555944165474742</v>
      </c>
      <c r="N1277" s="383">
        <f t="shared" si="133"/>
        <v>781.10944572709832</v>
      </c>
    </row>
    <row r="1278" spans="2:14" x14ac:dyDescent="0.2">
      <c r="B1278" s="382">
        <v>19</v>
      </c>
      <c r="C1278" s="382">
        <v>4093</v>
      </c>
      <c r="D1278" s="379" t="s">
        <v>1847</v>
      </c>
      <c r="E1278" s="380">
        <v>258</v>
      </c>
      <c r="F1278" s="380">
        <v>296</v>
      </c>
      <c r="G1278" s="380">
        <v>921</v>
      </c>
      <c r="H1278" s="137">
        <f t="shared" si="134"/>
        <v>3.9831081081081079</v>
      </c>
      <c r="I1278" s="381">
        <f t="shared" si="135"/>
        <v>0.28013029315960913</v>
      </c>
      <c r="J1278" s="137">
        <f t="shared" si="136"/>
        <v>-8.8348967591789895E-2</v>
      </c>
      <c r="K1278" s="137">
        <f t="shared" si="137"/>
        <v>-8.4491661432172877E-2</v>
      </c>
      <c r="L1278" s="137">
        <f t="shared" si="138"/>
        <v>-0.11860204710709586</v>
      </c>
      <c r="M1278" s="137">
        <f t="shared" si="139"/>
        <v>-0.29144267613105862</v>
      </c>
      <c r="N1278" s="383">
        <f t="shared" si="133"/>
        <v>-268.41870471670501</v>
      </c>
    </row>
    <row r="1279" spans="2:14" x14ac:dyDescent="0.2">
      <c r="B1279" s="382">
        <v>19</v>
      </c>
      <c r="C1279" s="382">
        <v>4095</v>
      </c>
      <c r="D1279" s="379" t="s">
        <v>1848</v>
      </c>
      <c r="E1279" s="380">
        <v>9960</v>
      </c>
      <c r="F1279" s="380">
        <v>756</v>
      </c>
      <c r="G1279" s="380">
        <v>13288</v>
      </c>
      <c r="H1279" s="137">
        <f t="shared" si="134"/>
        <v>30.75132275132275</v>
      </c>
      <c r="I1279" s="381">
        <f t="shared" si="135"/>
        <v>0.74954846478025283</v>
      </c>
      <c r="J1279" s="137">
        <f t="shared" si="136"/>
        <v>0.24429192135876623</v>
      </c>
      <c r="K1279" s="137">
        <f t="shared" si="137"/>
        <v>0.60748666755463721</v>
      </c>
      <c r="L1279" s="137">
        <f t="shared" si="138"/>
        <v>0.27509915020037856</v>
      </c>
      <c r="M1279" s="137">
        <f t="shared" si="139"/>
        <v>1.1268777391137821</v>
      </c>
      <c r="N1279" s="383">
        <f t="shared" si="133"/>
        <v>14973.951397343937</v>
      </c>
    </row>
    <row r="1280" spans="2:14" x14ac:dyDescent="0.2">
      <c r="B1280" s="382">
        <v>19</v>
      </c>
      <c r="C1280" s="382">
        <v>4099</v>
      </c>
      <c r="D1280" s="379" t="s">
        <v>1849</v>
      </c>
      <c r="E1280" s="380">
        <v>65</v>
      </c>
      <c r="F1280" s="380">
        <v>224</v>
      </c>
      <c r="G1280" s="380">
        <v>435</v>
      </c>
      <c r="H1280" s="137">
        <f t="shared" si="134"/>
        <v>2.2321428571428572</v>
      </c>
      <c r="I1280" s="381">
        <f t="shared" si="135"/>
        <v>0.14942528735632185</v>
      </c>
      <c r="J1280" s="137">
        <f t="shared" si="136"/>
        <v>-0.10142113319621865</v>
      </c>
      <c r="K1280" s="137">
        <f t="shared" si="137"/>
        <v>-0.1297554201335413</v>
      </c>
      <c r="L1280" s="137">
        <f t="shared" si="138"/>
        <v>-0.22822438469401937</v>
      </c>
      <c r="M1280" s="137">
        <f t="shared" si="139"/>
        <v>-0.45940093802377935</v>
      </c>
      <c r="N1280" s="383">
        <f t="shared" si="133"/>
        <v>-199.83940804034401</v>
      </c>
    </row>
    <row r="1281" spans="2:14" x14ac:dyDescent="0.2">
      <c r="B1281" s="382">
        <v>19</v>
      </c>
      <c r="C1281" s="382">
        <v>4100</v>
      </c>
      <c r="D1281" s="379" t="s">
        <v>1850</v>
      </c>
      <c r="E1281" s="380">
        <v>1740</v>
      </c>
      <c r="F1281" s="380">
        <v>317</v>
      </c>
      <c r="G1281" s="380">
        <v>3796</v>
      </c>
      <c r="H1281" s="137">
        <f t="shared" si="134"/>
        <v>17.463722397476342</v>
      </c>
      <c r="I1281" s="381">
        <f t="shared" si="135"/>
        <v>0.45837723919915702</v>
      </c>
      <c r="J1281" s="137">
        <f t="shared" si="136"/>
        <v>-1.1018769828965524E-2</v>
      </c>
      <c r="K1281" s="137">
        <f t="shared" si="137"/>
        <v>0.26399228021304749</v>
      </c>
      <c r="L1281" s="137">
        <f t="shared" si="138"/>
        <v>3.0893733658892385E-2</v>
      </c>
      <c r="M1281" s="137">
        <f t="shared" si="139"/>
        <v>0.28386724404297431</v>
      </c>
      <c r="N1281" s="383">
        <f t="shared" si="133"/>
        <v>1077.5600583871305</v>
      </c>
    </row>
    <row r="1282" spans="2:14" x14ac:dyDescent="0.2">
      <c r="B1282" s="382">
        <v>19</v>
      </c>
      <c r="C1282" s="382">
        <v>4104</v>
      </c>
      <c r="D1282" s="379" t="s">
        <v>1851</v>
      </c>
      <c r="E1282" s="380">
        <v>3066</v>
      </c>
      <c r="F1282" s="380">
        <v>840</v>
      </c>
      <c r="G1282" s="380">
        <v>3359</v>
      </c>
      <c r="H1282" s="137">
        <f t="shared" si="134"/>
        <v>7.6488095238095237</v>
      </c>
      <c r="I1282" s="381">
        <f t="shared" si="135"/>
        <v>0.91277165823161655</v>
      </c>
      <c r="J1282" s="137">
        <f t="shared" si="136"/>
        <v>-2.277295988891483E-2</v>
      </c>
      <c r="K1282" s="137">
        <f t="shared" si="137"/>
        <v>1.0269456334216432E-2</v>
      </c>
      <c r="L1282" s="137">
        <f t="shared" si="138"/>
        <v>0.41199450401314819</v>
      </c>
      <c r="M1282" s="137">
        <f t="shared" si="139"/>
        <v>0.39949100045844976</v>
      </c>
      <c r="N1282" s="383">
        <f t="shared" si="133"/>
        <v>1341.8902705399328</v>
      </c>
    </row>
    <row r="1283" spans="2:14" x14ac:dyDescent="0.2">
      <c r="B1283" s="382">
        <v>19</v>
      </c>
      <c r="C1283" s="382">
        <v>4105</v>
      </c>
      <c r="D1283" s="379" t="s">
        <v>1852</v>
      </c>
      <c r="E1283" s="380">
        <v>88</v>
      </c>
      <c r="F1283" s="380">
        <v>555</v>
      </c>
      <c r="G1283" s="380">
        <v>346</v>
      </c>
      <c r="H1283" s="137">
        <f t="shared" si="134"/>
        <v>0.78198198198198199</v>
      </c>
      <c r="I1283" s="381">
        <f t="shared" si="135"/>
        <v>0.25433526011560692</v>
      </c>
      <c r="J1283" s="137">
        <f t="shared" si="136"/>
        <v>-0.10381500714435477</v>
      </c>
      <c r="K1283" s="137">
        <f t="shared" si="137"/>
        <v>-0.16724316119251553</v>
      </c>
      <c r="L1283" s="137">
        <f t="shared" si="138"/>
        <v>-0.14023635103476026</v>
      </c>
      <c r="M1283" s="137">
        <f t="shared" si="139"/>
        <v>-0.41129451937163053</v>
      </c>
      <c r="N1283" s="383">
        <f t="shared" si="133"/>
        <v>-142.30790370258416</v>
      </c>
    </row>
    <row r="1284" spans="2:14" x14ac:dyDescent="0.2">
      <c r="B1284" s="382">
        <v>19</v>
      </c>
      <c r="C1284" s="382">
        <v>4106</v>
      </c>
      <c r="D1284" s="379" t="s">
        <v>1853</v>
      </c>
      <c r="E1284" s="380">
        <v>85</v>
      </c>
      <c r="F1284" s="380">
        <v>393</v>
      </c>
      <c r="G1284" s="380">
        <v>405</v>
      </c>
      <c r="H1284" s="137">
        <f t="shared" si="134"/>
        <v>1.2468193384223918</v>
      </c>
      <c r="I1284" s="381">
        <f t="shared" si="135"/>
        <v>0.20987654320987653</v>
      </c>
      <c r="J1284" s="137">
        <f t="shared" si="136"/>
        <v>-0.10222805699896115</v>
      </c>
      <c r="K1284" s="137">
        <f t="shared" si="137"/>
        <v>-0.15522676856239231</v>
      </c>
      <c r="L1284" s="137">
        <f t="shared" si="138"/>
        <v>-0.17752389364545701</v>
      </c>
      <c r="M1284" s="137">
        <f t="shared" si="139"/>
        <v>-0.43497871920681047</v>
      </c>
      <c r="N1284" s="383">
        <f t="shared" si="133"/>
        <v>-176.16638127875825</v>
      </c>
    </row>
    <row r="1285" spans="2:14" x14ac:dyDescent="0.2">
      <c r="B1285" s="382">
        <v>19</v>
      </c>
      <c r="C1285" s="382">
        <v>4107</v>
      </c>
      <c r="D1285" s="379" t="s">
        <v>1854</v>
      </c>
      <c r="E1285" s="380">
        <v>189</v>
      </c>
      <c r="F1285" s="380">
        <v>309</v>
      </c>
      <c r="G1285" s="380">
        <v>1078</v>
      </c>
      <c r="H1285" s="137">
        <f t="shared" si="134"/>
        <v>4.1003236245954691</v>
      </c>
      <c r="I1285" s="381">
        <f t="shared" si="135"/>
        <v>0.17532467532467533</v>
      </c>
      <c r="J1285" s="137">
        <f t="shared" si="136"/>
        <v>-8.4126066357437398E-2</v>
      </c>
      <c r="K1285" s="137">
        <f t="shared" si="137"/>
        <v>-8.1461552838404172E-2</v>
      </c>
      <c r="L1285" s="137">
        <f t="shared" si="138"/>
        <v>-0.2065025582520045</v>
      </c>
      <c r="M1285" s="137">
        <f t="shared" si="139"/>
        <v>-0.37209017744784612</v>
      </c>
      <c r="N1285" s="383">
        <f t="shared" si="133"/>
        <v>-401.11321128877813</v>
      </c>
    </row>
    <row r="1286" spans="2:14" x14ac:dyDescent="0.2">
      <c r="B1286" s="382">
        <v>19</v>
      </c>
      <c r="C1286" s="382">
        <v>4110</v>
      </c>
      <c r="D1286" s="379" t="s">
        <v>1855</v>
      </c>
      <c r="E1286" s="380">
        <v>366</v>
      </c>
      <c r="F1286" s="380">
        <v>784</v>
      </c>
      <c r="G1286" s="380">
        <v>1385</v>
      </c>
      <c r="H1286" s="137">
        <f t="shared" si="134"/>
        <v>2.233418367346939</v>
      </c>
      <c r="I1286" s="381">
        <f t="shared" si="135"/>
        <v>0.26425992779783392</v>
      </c>
      <c r="J1286" s="137">
        <f t="shared" si="136"/>
        <v>-7.5868546109372326E-2</v>
      </c>
      <c r="K1286" s="137">
        <f t="shared" si="137"/>
        <v>-0.12972244724269333</v>
      </c>
      <c r="L1286" s="137">
        <f t="shared" si="138"/>
        <v>-0.13191252851233509</v>
      </c>
      <c r="M1286" s="137">
        <f t="shared" si="139"/>
        <v>-0.33750352186440075</v>
      </c>
      <c r="N1286" s="383">
        <f t="shared" si="133"/>
        <v>-467.44237778219502</v>
      </c>
    </row>
    <row r="1287" spans="2:14" x14ac:dyDescent="0.2">
      <c r="B1287" s="382">
        <v>19</v>
      </c>
      <c r="C1287" s="382">
        <v>4111</v>
      </c>
      <c r="D1287" s="379" t="s">
        <v>1856</v>
      </c>
      <c r="E1287" s="380">
        <v>272</v>
      </c>
      <c r="F1287" s="380">
        <v>474</v>
      </c>
      <c r="G1287" s="380">
        <v>1555</v>
      </c>
      <c r="H1287" s="137">
        <f t="shared" si="134"/>
        <v>3.8544303797468356</v>
      </c>
      <c r="I1287" s="381">
        <f t="shared" si="135"/>
        <v>0.17491961414790996</v>
      </c>
      <c r="J1287" s="137">
        <f t="shared" si="136"/>
        <v>-7.1295977893831408E-2</v>
      </c>
      <c r="K1287" s="137">
        <f t="shared" si="137"/>
        <v>-8.7818076758561583E-2</v>
      </c>
      <c r="L1287" s="137">
        <f t="shared" si="138"/>
        <v>-0.20684228321349188</v>
      </c>
      <c r="M1287" s="137">
        <f t="shared" si="139"/>
        <v>-0.36595633786588488</v>
      </c>
      <c r="N1287" s="383">
        <f t="shared" si="133"/>
        <v>-569.06210538145103</v>
      </c>
    </row>
    <row r="1288" spans="2:14" x14ac:dyDescent="0.2">
      <c r="B1288" s="382">
        <v>19</v>
      </c>
      <c r="C1288" s="382">
        <v>4112</v>
      </c>
      <c r="D1288" s="379" t="s">
        <v>1857</v>
      </c>
      <c r="E1288" s="380">
        <v>228</v>
      </c>
      <c r="F1288" s="380">
        <v>417</v>
      </c>
      <c r="G1288" s="380">
        <v>874</v>
      </c>
      <c r="H1288" s="137">
        <f t="shared" si="134"/>
        <v>2.6426858513189448</v>
      </c>
      <c r="I1288" s="381">
        <f t="shared" si="135"/>
        <v>0.2608695652173913</v>
      </c>
      <c r="J1288" s="137">
        <f t="shared" si="136"/>
        <v>-8.9613148216086513E-2</v>
      </c>
      <c r="K1288" s="137">
        <f t="shared" si="137"/>
        <v>-0.11914257729461024</v>
      </c>
      <c r="L1288" s="137">
        <f t="shared" si="138"/>
        <v>-0.13475602688526431</v>
      </c>
      <c r="M1288" s="137">
        <f t="shared" si="139"/>
        <v>-0.3435117523959611</v>
      </c>
      <c r="N1288" s="383">
        <f t="shared" si="133"/>
        <v>-300.22927159406998</v>
      </c>
    </row>
    <row r="1289" spans="2:14" x14ac:dyDescent="0.2">
      <c r="B1289" s="382">
        <v>19</v>
      </c>
      <c r="C1289" s="382">
        <v>4117</v>
      </c>
      <c r="D1289" s="379" t="s">
        <v>1858</v>
      </c>
      <c r="E1289" s="380">
        <v>248</v>
      </c>
      <c r="F1289" s="380">
        <v>989</v>
      </c>
      <c r="G1289" s="380">
        <v>931</v>
      </c>
      <c r="H1289" s="137">
        <f t="shared" si="134"/>
        <v>1.1921132457027301</v>
      </c>
      <c r="I1289" s="381">
        <f t="shared" si="135"/>
        <v>0.26638023630504831</v>
      </c>
      <c r="J1289" s="137">
        <f t="shared" si="136"/>
        <v>-8.8079992990875711E-2</v>
      </c>
      <c r="K1289" s="137">
        <f t="shared" si="137"/>
        <v>-0.1566409618931808</v>
      </c>
      <c r="L1289" s="137">
        <f t="shared" si="138"/>
        <v>-0.1301342249688878</v>
      </c>
      <c r="M1289" s="137">
        <f t="shared" si="139"/>
        <v>-0.37485517985294431</v>
      </c>
      <c r="N1289" s="383">
        <f t="shared" si="133"/>
        <v>-348.99017244309113</v>
      </c>
    </row>
    <row r="1290" spans="2:14" x14ac:dyDescent="0.2">
      <c r="B1290" s="382">
        <v>19</v>
      </c>
      <c r="C1290" s="382">
        <v>4120</v>
      </c>
      <c r="D1290" s="379" t="s">
        <v>1859</v>
      </c>
      <c r="E1290" s="380">
        <v>645</v>
      </c>
      <c r="F1290" s="380">
        <v>498</v>
      </c>
      <c r="G1290" s="380">
        <v>1563</v>
      </c>
      <c r="H1290" s="137">
        <f t="shared" si="134"/>
        <v>4.4337349397590362</v>
      </c>
      <c r="I1290" s="381">
        <f t="shared" si="135"/>
        <v>0.41266794625719772</v>
      </c>
      <c r="J1290" s="137">
        <f t="shared" si="136"/>
        <v>-7.1080798213100066E-2</v>
      </c>
      <c r="K1290" s="137">
        <f t="shared" si="137"/>
        <v>-7.284262147494612E-2</v>
      </c>
      <c r="L1290" s="137">
        <f t="shared" si="138"/>
        <v>-7.4426675443201385E-3</v>
      </c>
      <c r="M1290" s="137">
        <f t="shared" si="139"/>
        <v>-0.1513660872323663</v>
      </c>
      <c r="N1290" s="383">
        <f t="shared" si="133"/>
        <v>-236.58519434418852</v>
      </c>
    </row>
    <row r="1291" spans="2:14" x14ac:dyDescent="0.2">
      <c r="B1291" s="382">
        <v>19</v>
      </c>
      <c r="C1291" s="382">
        <v>4121</v>
      </c>
      <c r="D1291" s="379" t="s">
        <v>1860</v>
      </c>
      <c r="E1291" s="380">
        <v>1553</v>
      </c>
      <c r="F1291" s="380">
        <v>1091</v>
      </c>
      <c r="G1291" s="380">
        <v>2139</v>
      </c>
      <c r="H1291" s="137">
        <f t="shared" si="134"/>
        <v>3.3840513290559122</v>
      </c>
      <c r="I1291" s="381">
        <f t="shared" si="135"/>
        <v>0.72604020570359984</v>
      </c>
      <c r="J1291" s="137">
        <f t="shared" si="136"/>
        <v>-5.5587861200443775E-2</v>
      </c>
      <c r="K1291" s="137">
        <f t="shared" si="137"/>
        <v>-9.9977726321518703E-2</v>
      </c>
      <c r="L1291" s="137">
        <f t="shared" si="138"/>
        <v>0.25538276446026259</v>
      </c>
      <c r="M1291" s="137">
        <f t="shared" si="139"/>
        <v>9.9817176938300112E-2</v>
      </c>
      <c r="N1291" s="383">
        <f t="shared" si="133"/>
        <v>213.50894147102395</v>
      </c>
    </row>
    <row r="1292" spans="2:14" x14ac:dyDescent="0.2">
      <c r="B1292" s="382">
        <v>19</v>
      </c>
      <c r="C1292" s="382">
        <v>4122</v>
      </c>
      <c r="D1292" s="379" t="s">
        <v>1861</v>
      </c>
      <c r="E1292" s="380">
        <v>258</v>
      </c>
      <c r="F1292" s="380">
        <v>523</v>
      </c>
      <c r="G1292" s="380">
        <v>1677</v>
      </c>
      <c r="H1292" s="137">
        <f t="shared" si="134"/>
        <v>3.6998087954110899</v>
      </c>
      <c r="I1292" s="381">
        <f t="shared" si="135"/>
        <v>0.15384615384615385</v>
      </c>
      <c r="J1292" s="137">
        <f t="shared" si="136"/>
        <v>-6.8014487762678516E-2</v>
      </c>
      <c r="K1292" s="137">
        <f t="shared" si="137"/>
        <v>-9.1815160127028367E-2</v>
      </c>
      <c r="L1292" s="137">
        <f t="shared" si="138"/>
        <v>-0.2245166023042274</v>
      </c>
      <c r="M1292" s="137">
        <f t="shared" si="139"/>
        <v>-0.38434625019393431</v>
      </c>
      <c r="N1292" s="383">
        <f t="shared" si="133"/>
        <v>-644.54866157522781</v>
      </c>
    </row>
    <row r="1293" spans="2:14" x14ac:dyDescent="0.2">
      <c r="B1293" s="382">
        <v>19</v>
      </c>
      <c r="C1293" s="382">
        <v>4123</v>
      </c>
      <c r="D1293" s="379" t="s">
        <v>1862</v>
      </c>
      <c r="E1293" s="380">
        <v>5251</v>
      </c>
      <c r="F1293" s="380">
        <v>460</v>
      </c>
      <c r="G1293" s="380">
        <v>8060</v>
      </c>
      <c r="H1293" s="137">
        <f t="shared" si="134"/>
        <v>28.93695652173913</v>
      </c>
      <c r="I1293" s="381">
        <f t="shared" si="135"/>
        <v>0.65148883374689825</v>
      </c>
      <c r="J1293" s="137">
        <f t="shared" si="136"/>
        <v>0.10367200000083729</v>
      </c>
      <c r="K1293" s="137">
        <f t="shared" si="137"/>
        <v>0.56058394623192009</v>
      </c>
      <c r="L1293" s="137">
        <f t="shared" si="138"/>
        <v>0.19285650072629701</v>
      </c>
      <c r="M1293" s="137">
        <f t="shared" si="139"/>
        <v>0.85711244695905442</v>
      </c>
      <c r="N1293" s="383">
        <f t="shared" ref="N1293:N1356" si="140">M1293*G1293</f>
        <v>6908.3263224899783</v>
      </c>
    </row>
    <row r="1294" spans="2:14" x14ac:dyDescent="0.2">
      <c r="B1294" s="382">
        <v>19</v>
      </c>
      <c r="C1294" s="382">
        <v>4124</v>
      </c>
      <c r="D1294" s="379" t="s">
        <v>1863</v>
      </c>
      <c r="E1294" s="380">
        <v>330</v>
      </c>
      <c r="F1294" s="380">
        <v>1555</v>
      </c>
      <c r="G1294" s="380">
        <v>1670</v>
      </c>
      <c r="H1294" s="137">
        <f t="shared" ref="H1294:H1357" si="141">(G1294+E1294)/F1294</f>
        <v>1.2861736334405145</v>
      </c>
      <c r="I1294" s="381">
        <f t="shared" ref="I1294:I1357" si="142">E1294/G1294</f>
        <v>0.19760479041916168</v>
      </c>
      <c r="J1294" s="137">
        <f t="shared" ref="J1294:J1357" si="143">$J$6*(G1294-G$10)/G$11</f>
        <v>-6.8202769983318437E-2</v>
      </c>
      <c r="K1294" s="137">
        <f t="shared" ref="K1294:K1357" si="144">$K$6*(H1294-H$10)/H$11</f>
        <v>-0.15420943066115142</v>
      </c>
      <c r="L1294" s="137">
        <f t="shared" ref="L1294:L1357" si="145">$L$6*(I1294-I$10)/I$11</f>
        <v>-0.18781621733221499</v>
      </c>
      <c r="M1294" s="137">
        <f t="shared" ref="M1294:M1357" si="146">SUM(J1294:L1294)</f>
        <v>-0.41022841797668486</v>
      </c>
      <c r="N1294" s="383">
        <f t="shared" si="140"/>
        <v>-685.08145802106367</v>
      </c>
    </row>
    <row r="1295" spans="2:14" x14ac:dyDescent="0.2">
      <c r="B1295" s="382">
        <v>19</v>
      </c>
      <c r="C1295" s="382">
        <v>4125</v>
      </c>
      <c r="D1295" s="379" t="s">
        <v>1864</v>
      </c>
      <c r="E1295" s="380">
        <v>1369</v>
      </c>
      <c r="F1295" s="380">
        <v>1190</v>
      </c>
      <c r="G1295" s="380">
        <v>2430</v>
      </c>
      <c r="H1295" s="137">
        <f t="shared" si="141"/>
        <v>3.1924369747899162</v>
      </c>
      <c r="I1295" s="381">
        <f t="shared" si="142"/>
        <v>0.56337448559670777</v>
      </c>
      <c r="J1295" s="137">
        <f t="shared" si="143"/>
        <v>-4.776070031384138E-2</v>
      </c>
      <c r="K1295" s="137">
        <f t="shared" si="144"/>
        <v>-0.10493110040500399</v>
      </c>
      <c r="L1295" s="137">
        <f t="shared" si="145"/>
        <v>0.11895496375142962</v>
      </c>
      <c r="M1295" s="137">
        <f t="shared" si="146"/>
        <v>-3.3736836967415737E-2</v>
      </c>
      <c r="N1295" s="383">
        <f t="shared" si="140"/>
        <v>-81.980513830820243</v>
      </c>
    </row>
    <row r="1296" spans="2:14" x14ac:dyDescent="0.2">
      <c r="B1296" s="382">
        <v>19</v>
      </c>
      <c r="C1296" s="382">
        <v>4131</v>
      </c>
      <c r="D1296" s="379" t="s">
        <v>1865</v>
      </c>
      <c r="E1296" s="380">
        <v>1013</v>
      </c>
      <c r="F1296" s="380">
        <v>382</v>
      </c>
      <c r="G1296" s="380">
        <v>3601</v>
      </c>
      <c r="H1296" s="137">
        <f t="shared" si="141"/>
        <v>12.078534031413612</v>
      </c>
      <c r="I1296" s="381">
        <f t="shared" si="142"/>
        <v>0.28131074701471814</v>
      </c>
      <c r="J1296" s="137">
        <f t="shared" si="143"/>
        <v>-1.6263774546791874E-2</v>
      </c>
      <c r="K1296" s="137">
        <f t="shared" si="144"/>
        <v>0.12478114131208626</v>
      </c>
      <c r="L1296" s="137">
        <f t="shared" si="145"/>
        <v>-0.11761200001429133</v>
      </c>
      <c r="M1296" s="137">
        <f t="shared" si="146"/>
        <v>-9.0946332489969389E-3</v>
      </c>
      <c r="N1296" s="383">
        <f t="shared" si="140"/>
        <v>-32.74977432963798</v>
      </c>
    </row>
    <row r="1297" spans="2:14" x14ac:dyDescent="0.2">
      <c r="B1297" s="382">
        <v>19</v>
      </c>
      <c r="C1297" s="382">
        <v>4132</v>
      </c>
      <c r="D1297" s="379" t="s">
        <v>1866</v>
      </c>
      <c r="E1297" s="380">
        <v>218</v>
      </c>
      <c r="F1297" s="380">
        <v>343</v>
      </c>
      <c r="G1297" s="380">
        <v>1389</v>
      </c>
      <c r="H1297" s="137">
        <f t="shared" si="141"/>
        <v>4.685131195335277</v>
      </c>
      <c r="I1297" s="381">
        <f t="shared" si="142"/>
        <v>0.15694744420446363</v>
      </c>
      <c r="J1297" s="137">
        <f t="shared" si="143"/>
        <v>-7.5760956269006655E-2</v>
      </c>
      <c r="K1297" s="137">
        <f t="shared" si="144"/>
        <v>-6.6343840619896274E-2</v>
      </c>
      <c r="L1297" s="137">
        <f t="shared" si="145"/>
        <v>-0.22191554891285717</v>
      </c>
      <c r="M1297" s="137">
        <f t="shared" si="146"/>
        <v>-0.36402034580176013</v>
      </c>
      <c r="N1297" s="383">
        <f t="shared" si="140"/>
        <v>-505.62426031864482</v>
      </c>
    </row>
    <row r="1298" spans="2:14" x14ac:dyDescent="0.2">
      <c r="B1298" s="382">
        <v>19</v>
      </c>
      <c r="C1298" s="382">
        <v>4134</v>
      </c>
      <c r="D1298" s="379" t="s">
        <v>1867</v>
      </c>
      <c r="E1298" s="380">
        <v>937</v>
      </c>
      <c r="F1298" s="380">
        <v>589</v>
      </c>
      <c r="G1298" s="380">
        <v>1373</v>
      </c>
      <c r="H1298" s="137">
        <f t="shared" si="141"/>
        <v>3.9219015280135823</v>
      </c>
      <c r="I1298" s="381">
        <f t="shared" si="142"/>
        <v>0.68244719592134018</v>
      </c>
      <c r="J1298" s="137">
        <f t="shared" si="143"/>
        <v>-7.6191315630469325E-2</v>
      </c>
      <c r="K1298" s="137">
        <f t="shared" si="144"/>
        <v>-8.6073897213726699E-2</v>
      </c>
      <c r="L1298" s="137">
        <f t="shared" si="145"/>
        <v>0.21882129074002088</v>
      </c>
      <c r="M1298" s="137">
        <f t="shared" si="146"/>
        <v>5.6556077895824841E-2</v>
      </c>
      <c r="N1298" s="383">
        <f t="shared" si="140"/>
        <v>77.651494950967503</v>
      </c>
    </row>
    <row r="1299" spans="2:14" x14ac:dyDescent="0.2">
      <c r="B1299" s="382">
        <v>19</v>
      </c>
      <c r="C1299" s="382">
        <v>4135</v>
      </c>
      <c r="D1299" s="379" t="s">
        <v>1868</v>
      </c>
      <c r="E1299" s="380">
        <v>1052</v>
      </c>
      <c r="F1299" s="380">
        <v>969</v>
      </c>
      <c r="G1299" s="380">
        <v>2182</v>
      </c>
      <c r="H1299" s="137">
        <f t="shared" si="141"/>
        <v>3.3374613003095974</v>
      </c>
      <c r="I1299" s="381">
        <f t="shared" si="142"/>
        <v>0.48212648945921172</v>
      </c>
      <c r="J1299" s="137">
        <f t="shared" si="143"/>
        <v>-5.4431270416512835E-2</v>
      </c>
      <c r="K1299" s="137">
        <f t="shared" si="144"/>
        <v>-0.10118211334056462</v>
      </c>
      <c r="L1299" s="137">
        <f t="shared" si="145"/>
        <v>5.081223879527768E-2</v>
      </c>
      <c r="M1299" s="137">
        <f t="shared" si="146"/>
        <v>-0.10480114496179976</v>
      </c>
      <c r="N1299" s="383">
        <f t="shared" si="140"/>
        <v>-228.67609830664708</v>
      </c>
    </row>
    <row r="1300" spans="2:14" x14ac:dyDescent="0.2">
      <c r="B1300" s="382">
        <v>19</v>
      </c>
      <c r="C1300" s="382">
        <v>4136</v>
      </c>
      <c r="D1300" s="379" t="s">
        <v>1869</v>
      </c>
      <c r="E1300" s="380">
        <v>287</v>
      </c>
      <c r="F1300" s="380">
        <v>280</v>
      </c>
      <c r="G1300" s="380">
        <v>1742</v>
      </c>
      <c r="H1300" s="137">
        <f t="shared" si="141"/>
        <v>7.246428571428571</v>
      </c>
      <c r="I1300" s="381">
        <f t="shared" si="142"/>
        <v>0.16475315729047071</v>
      </c>
      <c r="J1300" s="137">
        <f t="shared" si="143"/>
        <v>-6.6266152856736385E-2</v>
      </c>
      <c r="K1300" s="137">
        <f t="shared" si="144"/>
        <v>-1.3239163195986645E-4</v>
      </c>
      <c r="L1300" s="137">
        <f t="shared" si="145"/>
        <v>-0.21536889440821835</v>
      </c>
      <c r="M1300" s="137">
        <f t="shared" si="146"/>
        <v>-0.28176743889691458</v>
      </c>
      <c r="N1300" s="383">
        <f t="shared" si="140"/>
        <v>-490.83887855842522</v>
      </c>
    </row>
    <row r="1301" spans="2:14" x14ac:dyDescent="0.2">
      <c r="B1301" s="382">
        <v>19</v>
      </c>
      <c r="C1301" s="382">
        <v>4137</v>
      </c>
      <c r="D1301" s="379" t="s">
        <v>1870</v>
      </c>
      <c r="E1301" s="380">
        <v>124</v>
      </c>
      <c r="F1301" s="380">
        <v>113</v>
      </c>
      <c r="G1301" s="380">
        <v>533</v>
      </c>
      <c r="H1301" s="137">
        <f t="shared" si="141"/>
        <v>5.8141592920353986</v>
      </c>
      <c r="I1301" s="381">
        <f t="shared" si="142"/>
        <v>0.2326454033771107</v>
      </c>
      <c r="J1301" s="137">
        <f t="shared" si="143"/>
        <v>-9.8785182107259756E-2</v>
      </c>
      <c r="K1301" s="137">
        <f t="shared" si="144"/>
        <v>-3.715762158560787E-2</v>
      </c>
      <c r="L1301" s="137">
        <f t="shared" si="145"/>
        <v>-0.1584276420491067</v>
      </c>
      <c r="M1301" s="137">
        <f t="shared" si="146"/>
        <v>-0.29437044574197435</v>
      </c>
      <c r="N1301" s="383">
        <f t="shared" si="140"/>
        <v>-156.89944758047233</v>
      </c>
    </row>
    <row r="1302" spans="2:14" x14ac:dyDescent="0.2">
      <c r="B1302" s="382">
        <v>19</v>
      </c>
      <c r="C1302" s="382">
        <v>4138</v>
      </c>
      <c r="D1302" s="379" t="s">
        <v>1871</v>
      </c>
      <c r="E1302" s="380">
        <v>163</v>
      </c>
      <c r="F1302" s="380">
        <v>376</v>
      </c>
      <c r="G1302" s="380">
        <v>752</v>
      </c>
      <c r="H1302" s="137">
        <f t="shared" si="141"/>
        <v>2.4335106382978724</v>
      </c>
      <c r="I1302" s="381">
        <f t="shared" si="142"/>
        <v>0.21675531914893617</v>
      </c>
      <c r="J1302" s="137">
        <f t="shared" si="143"/>
        <v>-9.2894638347239392E-2</v>
      </c>
      <c r="K1302" s="137">
        <f t="shared" si="144"/>
        <v>-0.12454991268477501</v>
      </c>
      <c r="L1302" s="137">
        <f t="shared" si="145"/>
        <v>-0.1717546616750206</v>
      </c>
      <c r="M1302" s="137">
        <f t="shared" si="146"/>
        <v>-0.389199212707035</v>
      </c>
      <c r="N1302" s="383">
        <f t="shared" si="140"/>
        <v>-292.6778079556903</v>
      </c>
    </row>
    <row r="1303" spans="2:14" x14ac:dyDescent="0.2">
      <c r="B1303" s="382">
        <v>19</v>
      </c>
      <c r="C1303" s="382">
        <v>4139</v>
      </c>
      <c r="D1303" s="379" t="s">
        <v>1872</v>
      </c>
      <c r="E1303" s="380">
        <v>2259</v>
      </c>
      <c r="F1303" s="380">
        <v>729</v>
      </c>
      <c r="G1303" s="380">
        <v>8400</v>
      </c>
      <c r="H1303" s="137">
        <f t="shared" si="141"/>
        <v>14.621399176954732</v>
      </c>
      <c r="I1303" s="381">
        <f t="shared" si="142"/>
        <v>0.26892857142857141</v>
      </c>
      <c r="J1303" s="137">
        <f t="shared" si="143"/>
        <v>0.11281713643191912</v>
      </c>
      <c r="K1303" s="137">
        <f t="shared" si="144"/>
        <v>0.19051610338197464</v>
      </c>
      <c r="L1303" s="137">
        <f t="shared" si="145"/>
        <v>-0.12799693534116005</v>
      </c>
      <c r="M1303" s="137">
        <f t="shared" si="146"/>
        <v>0.17533630447273371</v>
      </c>
      <c r="N1303" s="383">
        <f t="shared" si="140"/>
        <v>1472.8249575709631</v>
      </c>
    </row>
    <row r="1304" spans="2:14" x14ac:dyDescent="0.2">
      <c r="B1304" s="382">
        <v>19</v>
      </c>
      <c r="C1304" s="382">
        <v>4140</v>
      </c>
      <c r="D1304" s="379" t="s">
        <v>1873</v>
      </c>
      <c r="E1304" s="380">
        <v>993</v>
      </c>
      <c r="F1304" s="380">
        <v>940</v>
      </c>
      <c r="G1304" s="380">
        <v>2999</v>
      </c>
      <c r="H1304" s="137">
        <f t="shared" si="141"/>
        <v>4.2468085106382976</v>
      </c>
      <c r="I1304" s="381">
        <f t="shared" si="142"/>
        <v>0.33111037012337446</v>
      </c>
      <c r="J1304" s="137">
        <f t="shared" si="143"/>
        <v>-3.245604552182501E-2</v>
      </c>
      <c r="K1304" s="137">
        <f t="shared" si="144"/>
        <v>-7.7674809194242828E-2</v>
      </c>
      <c r="L1304" s="137">
        <f t="shared" si="145"/>
        <v>-7.584503735997053E-2</v>
      </c>
      <c r="M1304" s="137">
        <f t="shared" si="146"/>
        <v>-0.18597589207603837</v>
      </c>
      <c r="N1304" s="383">
        <f t="shared" si="140"/>
        <v>-557.74170033603912</v>
      </c>
    </row>
    <row r="1305" spans="2:14" x14ac:dyDescent="0.2">
      <c r="B1305" s="382">
        <v>19</v>
      </c>
      <c r="C1305" s="382">
        <v>4141</v>
      </c>
      <c r="D1305" s="379" t="s">
        <v>1874</v>
      </c>
      <c r="E1305" s="380">
        <v>3855</v>
      </c>
      <c r="F1305" s="380">
        <v>951</v>
      </c>
      <c r="G1305" s="380">
        <v>9499</v>
      </c>
      <c r="H1305" s="137">
        <f t="shared" si="141"/>
        <v>14.042060988433228</v>
      </c>
      <c r="I1305" s="381">
        <f t="shared" si="142"/>
        <v>0.40583219286240657</v>
      </c>
      <c r="J1305" s="137">
        <f t="shared" si="143"/>
        <v>0.14237744507238662</v>
      </c>
      <c r="K1305" s="137">
        <f t="shared" si="144"/>
        <v>0.17553977877629251</v>
      </c>
      <c r="L1305" s="137">
        <f t="shared" si="145"/>
        <v>-1.317581649067753E-2</v>
      </c>
      <c r="M1305" s="137">
        <f t="shared" si="146"/>
        <v>0.30474140735800165</v>
      </c>
      <c r="N1305" s="383">
        <f t="shared" si="140"/>
        <v>2894.7386284936579</v>
      </c>
    </row>
    <row r="1306" spans="2:14" x14ac:dyDescent="0.2">
      <c r="B1306" s="382">
        <v>19</v>
      </c>
      <c r="C1306" s="382">
        <v>4142</v>
      </c>
      <c r="D1306" s="379" t="s">
        <v>1875</v>
      </c>
      <c r="E1306" s="380">
        <v>367</v>
      </c>
      <c r="F1306" s="380">
        <v>723</v>
      </c>
      <c r="G1306" s="380">
        <v>873</v>
      </c>
      <c r="H1306" s="137">
        <f t="shared" si="141"/>
        <v>1.7150760719225449</v>
      </c>
      <c r="I1306" s="381">
        <f t="shared" si="142"/>
        <v>0.42038946162657503</v>
      </c>
      <c r="J1306" s="137">
        <f t="shared" si="143"/>
        <v>-8.9640045676177921E-2</v>
      </c>
      <c r="K1306" s="137">
        <f t="shared" si="144"/>
        <v>-0.14312198248296681</v>
      </c>
      <c r="L1306" s="137">
        <f t="shared" si="145"/>
        <v>-9.6662969632510575E-4</v>
      </c>
      <c r="M1306" s="137">
        <f t="shared" si="146"/>
        <v>-0.23372865785546984</v>
      </c>
      <c r="N1306" s="383">
        <f t="shared" si="140"/>
        <v>-204.04511830782516</v>
      </c>
    </row>
    <row r="1307" spans="2:14" x14ac:dyDescent="0.2">
      <c r="B1307" s="382">
        <v>19</v>
      </c>
      <c r="C1307" s="382">
        <v>4143</v>
      </c>
      <c r="D1307" s="379" t="s">
        <v>1876</v>
      </c>
      <c r="E1307" s="380">
        <v>380</v>
      </c>
      <c r="F1307" s="380">
        <v>858</v>
      </c>
      <c r="G1307" s="380">
        <v>1152</v>
      </c>
      <c r="H1307" s="137">
        <f t="shared" si="141"/>
        <v>1.7855477855477855</v>
      </c>
      <c r="I1307" s="381">
        <f t="shared" si="142"/>
        <v>0.3298611111111111</v>
      </c>
      <c r="J1307" s="137">
        <f t="shared" si="143"/>
        <v>-8.2135654310672518E-2</v>
      </c>
      <c r="K1307" s="137">
        <f t="shared" si="144"/>
        <v>-0.14130023608391842</v>
      </c>
      <c r="L1307" s="137">
        <f t="shared" si="145"/>
        <v>-7.6892791363990451E-2</v>
      </c>
      <c r="M1307" s="137">
        <f t="shared" si="146"/>
        <v>-0.30032868175858141</v>
      </c>
      <c r="N1307" s="383">
        <f t="shared" si="140"/>
        <v>-345.97864138588579</v>
      </c>
    </row>
    <row r="1308" spans="2:14" x14ac:dyDescent="0.2">
      <c r="B1308" s="382">
        <v>19</v>
      </c>
      <c r="C1308" s="382">
        <v>4144</v>
      </c>
      <c r="D1308" s="379" t="s">
        <v>1877</v>
      </c>
      <c r="E1308" s="380">
        <v>1793</v>
      </c>
      <c r="F1308" s="380">
        <v>620</v>
      </c>
      <c r="G1308" s="380">
        <v>4555</v>
      </c>
      <c r="H1308" s="137">
        <f t="shared" si="141"/>
        <v>10.238709677419354</v>
      </c>
      <c r="I1308" s="381">
        <f t="shared" si="142"/>
        <v>0.39363336992316134</v>
      </c>
      <c r="J1308" s="137">
        <f t="shared" si="143"/>
        <v>9.3964023804201085E-3</v>
      </c>
      <c r="K1308" s="137">
        <f t="shared" si="144"/>
        <v>7.7220308470778279E-2</v>
      </c>
      <c r="L1308" s="137">
        <f t="shared" si="145"/>
        <v>-2.340697388354469E-2</v>
      </c>
      <c r="M1308" s="137">
        <f t="shared" si="146"/>
        <v>6.3209736967653696E-2</v>
      </c>
      <c r="N1308" s="383">
        <f t="shared" si="140"/>
        <v>287.9203518876626</v>
      </c>
    </row>
    <row r="1309" spans="2:14" x14ac:dyDescent="0.2">
      <c r="B1309" s="382">
        <v>19</v>
      </c>
      <c r="C1309" s="382">
        <v>4145</v>
      </c>
      <c r="D1309" s="379" t="s">
        <v>1878</v>
      </c>
      <c r="E1309" s="380">
        <v>366</v>
      </c>
      <c r="F1309" s="380">
        <v>354</v>
      </c>
      <c r="G1309" s="380">
        <v>1748</v>
      </c>
      <c r="H1309" s="137">
        <f t="shared" si="141"/>
        <v>5.9717514124293789</v>
      </c>
      <c r="I1309" s="381">
        <f t="shared" si="142"/>
        <v>0.20938215102974828</v>
      </c>
      <c r="J1309" s="137">
        <f t="shared" si="143"/>
        <v>-6.6104768096187885E-2</v>
      </c>
      <c r="K1309" s="137">
        <f t="shared" si="144"/>
        <v>-3.3083747642753888E-2</v>
      </c>
      <c r="L1309" s="137">
        <f t="shared" si="145"/>
        <v>-0.17793854055310432</v>
      </c>
      <c r="M1309" s="137">
        <f t="shared" si="146"/>
        <v>-0.27712705629204609</v>
      </c>
      <c r="N1309" s="383">
        <f t="shared" si="140"/>
        <v>-484.41809439849658</v>
      </c>
    </row>
    <row r="1310" spans="2:14" x14ac:dyDescent="0.2">
      <c r="B1310" s="382">
        <v>19</v>
      </c>
      <c r="C1310" s="382">
        <v>4146</v>
      </c>
      <c r="D1310" s="379" t="s">
        <v>1879</v>
      </c>
      <c r="E1310" s="380">
        <v>1166</v>
      </c>
      <c r="F1310" s="380">
        <v>888</v>
      </c>
      <c r="G1310" s="380">
        <v>3600</v>
      </c>
      <c r="H1310" s="137">
        <f t="shared" si="141"/>
        <v>5.3671171171171173</v>
      </c>
      <c r="I1310" s="381">
        <f t="shared" si="142"/>
        <v>0.32388888888888889</v>
      </c>
      <c r="J1310" s="137">
        <f t="shared" si="143"/>
        <v>-1.6290672006883292E-2</v>
      </c>
      <c r="K1310" s="137">
        <f t="shared" si="144"/>
        <v>-4.8713995490618972E-2</v>
      </c>
      <c r="L1310" s="137">
        <f t="shared" si="145"/>
        <v>-8.1901696390733539E-2</v>
      </c>
      <c r="M1310" s="137">
        <f t="shared" si="146"/>
        <v>-0.1469063638882358</v>
      </c>
      <c r="N1310" s="383">
        <f t="shared" si="140"/>
        <v>-528.8629099976489</v>
      </c>
    </row>
    <row r="1311" spans="2:14" x14ac:dyDescent="0.2">
      <c r="B1311" s="382">
        <v>19</v>
      </c>
      <c r="C1311" s="382">
        <v>4147</v>
      </c>
      <c r="D1311" s="379" t="s">
        <v>1880</v>
      </c>
      <c r="E1311" s="380">
        <v>612</v>
      </c>
      <c r="F1311" s="380">
        <v>576</v>
      </c>
      <c r="G1311" s="380">
        <v>1394</v>
      </c>
      <c r="H1311" s="137">
        <f t="shared" si="141"/>
        <v>3.4826388888888888</v>
      </c>
      <c r="I1311" s="381">
        <f t="shared" si="142"/>
        <v>0.43902439024390244</v>
      </c>
      <c r="J1311" s="137">
        <f t="shared" si="143"/>
        <v>-7.5626468968549576E-2</v>
      </c>
      <c r="K1311" s="137">
        <f t="shared" si="144"/>
        <v>-9.7429164311634966E-2</v>
      </c>
      <c r="L1311" s="137">
        <f t="shared" si="145"/>
        <v>1.4662491952399914E-2</v>
      </c>
      <c r="M1311" s="137">
        <f t="shared" si="146"/>
        <v>-0.15839314132778462</v>
      </c>
      <c r="N1311" s="383">
        <f t="shared" si="140"/>
        <v>-220.80003901093176</v>
      </c>
    </row>
    <row r="1312" spans="2:14" x14ac:dyDescent="0.2">
      <c r="B1312" s="382">
        <v>19</v>
      </c>
      <c r="C1312" s="382">
        <v>4161</v>
      </c>
      <c r="D1312" s="379" t="s">
        <v>1881</v>
      </c>
      <c r="E1312" s="380">
        <v>1313</v>
      </c>
      <c r="F1312" s="380">
        <v>693</v>
      </c>
      <c r="G1312" s="380">
        <v>2447</v>
      </c>
      <c r="H1312" s="137">
        <f t="shared" si="141"/>
        <v>5.4256854256854261</v>
      </c>
      <c r="I1312" s="381">
        <f t="shared" si="142"/>
        <v>0.53657539844707802</v>
      </c>
      <c r="J1312" s="137">
        <f t="shared" si="143"/>
        <v>-4.7303443492287288E-2</v>
      </c>
      <c r="K1312" s="137">
        <f t="shared" si="144"/>
        <v>-4.7199960997289188E-2</v>
      </c>
      <c r="L1312" s="137">
        <f t="shared" si="145"/>
        <v>9.6478559267277803E-2</v>
      </c>
      <c r="M1312" s="137">
        <f t="shared" si="146"/>
        <v>1.9751547777013267E-3</v>
      </c>
      <c r="N1312" s="383">
        <f t="shared" si="140"/>
        <v>4.8332037410351463</v>
      </c>
    </row>
    <row r="1313" spans="2:14" x14ac:dyDescent="0.2">
      <c r="B1313" s="382">
        <v>19</v>
      </c>
      <c r="C1313" s="382">
        <v>4163</v>
      </c>
      <c r="D1313" s="379" t="s">
        <v>1882</v>
      </c>
      <c r="E1313" s="380">
        <v>4295</v>
      </c>
      <c r="F1313" s="380">
        <v>989</v>
      </c>
      <c r="G1313" s="380">
        <v>5741</v>
      </c>
      <c r="H1313" s="137">
        <f t="shared" si="141"/>
        <v>10.147623862487361</v>
      </c>
      <c r="I1313" s="381">
        <f t="shared" si="142"/>
        <v>0.74812750391917782</v>
      </c>
      <c r="J1313" s="137">
        <f t="shared" si="143"/>
        <v>4.1296790048840869E-2</v>
      </c>
      <c r="K1313" s="137">
        <f t="shared" si="144"/>
        <v>7.4865672166073524E-2</v>
      </c>
      <c r="L1313" s="137">
        <f t="shared" si="145"/>
        <v>0.27390738979110241</v>
      </c>
      <c r="M1313" s="137">
        <f t="shared" si="146"/>
        <v>0.39006985200601679</v>
      </c>
      <c r="N1313" s="383">
        <f t="shared" si="140"/>
        <v>2239.3910203665423</v>
      </c>
    </row>
    <row r="1314" spans="2:14" x14ac:dyDescent="0.2">
      <c r="B1314" s="382">
        <v>19</v>
      </c>
      <c r="C1314" s="382">
        <v>4164</v>
      </c>
      <c r="D1314" s="379" t="s">
        <v>1883</v>
      </c>
      <c r="E1314" s="380">
        <v>173</v>
      </c>
      <c r="F1314" s="380">
        <v>878</v>
      </c>
      <c r="G1314" s="380">
        <v>1097</v>
      </c>
      <c r="H1314" s="137">
        <f t="shared" si="141"/>
        <v>1.4464692482915718</v>
      </c>
      <c r="I1314" s="381">
        <f t="shared" si="142"/>
        <v>0.15770282588878759</v>
      </c>
      <c r="J1314" s="137">
        <f t="shared" si="143"/>
        <v>-8.3615014615700464E-2</v>
      </c>
      <c r="K1314" s="137">
        <f t="shared" si="144"/>
        <v>-0.15006566936862659</v>
      </c>
      <c r="L1314" s="137">
        <f t="shared" si="145"/>
        <v>-0.22128201000975992</v>
      </c>
      <c r="M1314" s="137">
        <f t="shared" si="146"/>
        <v>-0.45496269399408695</v>
      </c>
      <c r="N1314" s="383">
        <f t="shared" si="140"/>
        <v>-499.09407531151339</v>
      </c>
    </row>
    <row r="1315" spans="2:14" x14ac:dyDescent="0.2">
      <c r="B1315" s="382">
        <v>19</v>
      </c>
      <c r="C1315" s="382">
        <v>4165</v>
      </c>
      <c r="D1315" s="379" t="s">
        <v>1884</v>
      </c>
      <c r="E1315" s="380">
        <v>808</v>
      </c>
      <c r="F1315" s="380">
        <v>1017</v>
      </c>
      <c r="G1315" s="380">
        <v>3878</v>
      </c>
      <c r="H1315" s="137">
        <f t="shared" si="141"/>
        <v>4.6076696165191739</v>
      </c>
      <c r="I1315" s="381">
        <f t="shared" si="142"/>
        <v>0.20835482207323364</v>
      </c>
      <c r="J1315" s="137">
        <f t="shared" si="143"/>
        <v>-8.813178101469317E-3</v>
      </c>
      <c r="K1315" s="137">
        <f t="shared" si="144"/>
        <v>-6.8346280251537314E-2</v>
      </c>
      <c r="L1315" s="137">
        <f t="shared" si="145"/>
        <v>-0.17880016173579535</v>
      </c>
      <c r="M1315" s="137">
        <f t="shared" si="146"/>
        <v>-0.25595962008880202</v>
      </c>
      <c r="N1315" s="383">
        <f t="shared" si="140"/>
        <v>-992.61140670437419</v>
      </c>
    </row>
    <row r="1316" spans="2:14" x14ac:dyDescent="0.2">
      <c r="B1316" s="382">
        <v>19</v>
      </c>
      <c r="C1316" s="382">
        <v>4169</v>
      </c>
      <c r="D1316" s="379" t="s">
        <v>1885</v>
      </c>
      <c r="E1316" s="380">
        <v>887</v>
      </c>
      <c r="F1316" s="380">
        <v>1779</v>
      </c>
      <c r="G1316" s="380">
        <v>2948</v>
      </c>
      <c r="H1316" s="137">
        <f t="shared" si="141"/>
        <v>2.1557054525014054</v>
      </c>
      <c r="I1316" s="381">
        <f t="shared" si="142"/>
        <v>0.30088195386702848</v>
      </c>
      <c r="J1316" s="137">
        <f t="shared" si="143"/>
        <v>-3.3827815986487292E-2</v>
      </c>
      <c r="K1316" s="137">
        <f t="shared" si="144"/>
        <v>-0.1317313840982986</v>
      </c>
      <c r="L1316" s="137">
        <f t="shared" si="145"/>
        <v>-0.10119762145731094</v>
      </c>
      <c r="M1316" s="137">
        <f t="shared" si="146"/>
        <v>-0.26675682154209684</v>
      </c>
      <c r="N1316" s="383">
        <f t="shared" si="140"/>
        <v>-786.39910990610144</v>
      </c>
    </row>
    <row r="1317" spans="2:14" x14ac:dyDescent="0.2">
      <c r="B1317" s="382">
        <v>19</v>
      </c>
      <c r="C1317" s="382">
        <v>4170</v>
      </c>
      <c r="D1317" s="379" t="s">
        <v>1886</v>
      </c>
      <c r="E1317" s="380">
        <v>2287</v>
      </c>
      <c r="F1317" s="380">
        <v>1407</v>
      </c>
      <c r="G1317" s="380">
        <v>3800</v>
      </c>
      <c r="H1317" s="137">
        <f t="shared" si="141"/>
        <v>4.3262260127931773</v>
      </c>
      <c r="I1317" s="381">
        <f t="shared" si="142"/>
        <v>0.60184210526315784</v>
      </c>
      <c r="J1317" s="137">
        <f t="shared" si="143"/>
        <v>-1.0911179988599857E-2</v>
      </c>
      <c r="K1317" s="137">
        <f t="shared" si="144"/>
        <v>-7.5621807484344675E-2</v>
      </c>
      <c r="L1317" s="137">
        <f t="shared" si="145"/>
        <v>0.15121777085146887</v>
      </c>
      <c r="M1317" s="137">
        <f t="shared" si="146"/>
        <v>6.4684783378524333E-2</v>
      </c>
      <c r="N1317" s="383">
        <f t="shared" si="140"/>
        <v>245.80217683839246</v>
      </c>
    </row>
    <row r="1318" spans="2:14" x14ac:dyDescent="0.2">
      <c r="B1318" s="382">
        <v>19</v>
      </c>
      <c r="C1318" s="382">
        <v>4172</v>
      </c>
      <c r="D1318" s="379" t="s">
        <v>1887</v>
      </c>
      <c r="E1318" s="380">
        <v>594</v>
      </c>
      <c r="F1318" s="380">
        <v>245</v>
      </c>
      <c r="G1318" s="380">
        <v>1070</v>
      </c>
      <c r="H1318" s="137">
        <f t="shared" si="141"/>
        <v>6.7918367346938773</v>
      </c>
      <c r="I1318" s="381">
        <f t="shared" si="142"/>
        <v>0.55514018691588785</v>
      </c>
      <c r="J1318" s="137">
        <f t="shared" si="143"/>
        <v>-8.4341246038168727E-2</v>
      </c>
      <c r="K1318" s="137">
        <f t="shared" si="144"/>
        <v>-1.1883929930180158E-2</v>
      </c>
      <c r="L1318" s="137">
        <f t="shared" si="145"/>
        <v>0.11204885434702838</v>
      </c>
      <c r="M1318" s="137">
        <f t="shared" si="146"/>
        <v>1.5823678378679498E-2</v>
      </c>
      <c r="N1318" s="383">
        <f t="shared" si="140"/>
        <v>16.931335865187062</v>
      </c>
    </row>
    <row r="1319" spans="2:14" x14ac:dyDescent="0.2">
      <c r="B1319" s="382">
        <v>19</v>
      </c>
      <c r="C1319" s="382">
        <v>4173</v>
      </c>
      <c r="D1319" s="379" t="s">
        <v>1888</v>
      </c>
      <c r="E1319" s="380">
        <v>134</v>
      </c>
      <c r="F1319" s="380">
        <v>814</v>
      </c>
      <c r="G1319" s="380">
        <v>580</v>
      </c>
      <c r="H1319" s="137">
        <f t="shared" si="141"/>
        <v>0.87714987714987713</v>
      </c>
      <c r="I1319" s="381">
        <f t="shared" si="142"/>
        <v>0.23103448275862068</v>
      </c>
      <c r="J1319" s="137">
        <f t="shared" si="143"/>
        <v>-9.7521001482963152E-2</v>
      </c>
      <c r="K1319" s="137">
        <f t="shared" si="144"/>
        <v>-0.1647830000667467</v>
      </c>
      <c r="L1319" s="137">
        <f t="shared" si="145"/>
        <v>-0.15977872177846017</v>
      </c>
      <c r="M1319" s="137">
        <f t="shared" si="146"/>
        <v>-0.42208272332816998</v>
      </c>
      <c r="N1319" s="383">
        <f t="shared" si="140"/>
        <v>-244.8079795303386</v>
      </c>
    </row>
    <row r="1320" spans="2:14" x14ac:dyDescent="0.2">
      <c r="B1320" s="382">
        <v>19</v>
      </c>
      <c r="C1320" s="382">
        <v>4175</v>
      </c>
      <c r="D1320" s="379" t="s">
        <v>1889</v>
      </c>
      <c r="E1320" s="380">
        <v>306</v>
      </c>
      <c r="F1320" s="380">
        <v>439</v>
      </c>
      <c r="G1320" s="380">
        <v>1176</v>
      </c>
      <c r="H1320" s="137">
        <f t="shared" si="141"/>
        <v>3.3758542141230068</v>
      </c>
      <c r="I1320" s="381">
        <f t="shared" si="142"/>
        <v>0.26020408163265307</v>
      </c>
      <c r="J1320" s="137">
        <f t="shared" si="143"/>
        <v>-8.1490115268478519E-2</v>
      </c>
      <c r="K1320" s="137">
        <f t="shared" si="144"/>
        <v>-0.10018962786106432</v>
      </c>
      <c r="L1320" s="137">
        <f t="shared" si="145"/>
        <v>-0.13531416821838604</v>
      </c>
      <c r="M1320" s="137">
        <f t="shared" si="146"/>
        <v>-0.31699391134792887</v>
      </c>
      <c r="N1320" s="383">
        <f t="shared" si="140"/>
        <v>-372.78483974516433</v>
      </c>
    </row>
    <row r="1321" spans="2:14" x14ac:dyDescent="0.2">
      <c r="B1321" s="382">
        <v>19</v>
      </c>
      <c r="C1321" s="382">
        <v>4176</v>
      </c>
      <c r="D1321" s="379" t="s">
        <v>1890</v>
      </c>
      <c r="E1321" s="380">
        <v>229</v>
      </c>
      <c r="F1321" s="380">
        <v>250</v>
      </c>
      <c r="G1321" s="380">
        <v>723</v>
      </c>
      <c r="H1321" s="137">
        <f t="shared" si="141"/>
        <v>3.8079999999999998</v>
      </c>
      <c r="I1321" s="381">
        <f t="shared" si="142"/>
        <v>0.31673582295988933</v>
      </c>
      <c r="J1321" s="137">
        <f t="shared" si="143"/>
        <v>-9.3674664689890497E-2</v>
      </c>
      <c r="K1321" s="137">
        <f t="shared" si="144"/>
        <v>-8.9018336731804995E-2</v>
      </c>
      <c r="L1321" s="137">
        <f t="shared" si="145"/>
        <v>-8.7900975479022203E-2</v>
      </c>
      <c r="M1321" s="137">
        <f t="shared" si="146"/>
        <v>-0.27059397690071768</v>
      </c>
      <c r="N1321" s="383">
        <f t="shared" si="140"/>
        <v>-195.63944529921889</v>
      </c>
    </row>
    <row r="1322" spans="2:14" x14ac:dyDescent="0.2">
      <c r="B1322" s="382">
        <v>19</v>
      </c>
      <c r="C1322" s="382">
        <v>4177</v>
      </c>
      <c r="D1322" s="379" t="s">
        <v>1891</v>
      </c>
      <c r="E1322" s="380">
        <v>1088</v>
      </c>
      <c r="F1322" s="380">
        <v>220</v>
      </c>
      <c r="G1322" s="380">
        <v>1666</v>
      </c>
      <c r="H1322" s="137">
        <f t="shared" si="141"/>
        <v>12.518181818181818</v>
      </c>
      <c r="I1322" s="381">
        <f t="shared" si="142"/>
        <v>0.65306122448979587</v>
      </c>
      <c r="J1322" s="137">
        <f t="shared" si="143"/>
        <v>-6.8310359823684094E-2</v>
      </c>
      <c r="K1322" s="137">
        <f t="shared" si="144"/>
        <v>0.13614636476406305</v>
      </c>
      <c r="L1322" s="137">
        <f t="shared" si="145"/>
        <v>0.19417526543448188</v>
      </c>
      <c r="M1322" s="137">
        <f t="shared" si="146"/>
        <v>0.26201127037486083</v>
      </c>
      <c r="N1322" s="383">
        <f t="shared" si="140"/>
        <v>436.51077644451811</v>
      </c>
    </row>
    <row r="1323" spans="2:14" x14ac:dyDescent="0.2">
      <c r="B1323" s="382">
        <v>19</v>
      </c>
      <c r="C1323" s="382">
        <v>4181</v>
      </c>
      <c r="D1323" s="379" t="s">
        <v>1892</v>
      </c>
      <c r="E1323" s="380">
        <v>275</v>
      </c>
      <c r="F1323" s="380">
        <v>1121</v>
      </c>
      <c r="G1323" s="380">
        <v>1411</v>
      </c>
      <c r="H1323" s="137">
        <f t="shared" si="141"/>
        <v>1.5040142729705619</v>
      </c>
      <c r="I1323" s="381">
        <f t="shared" si="142"/>
        <v>0.19489723600283487</v>
      </c>
      <c r="J1323" s="137">
        <f t="shared" si="143"/>
        <v>-7.5169212146995484E-2</v>
      </c>
      <c r="K1323" s="137">
        <f t="shared" si="144"/>
        <v>-0.14857808752764021</v>
      </c>
      <c r="L1323" s="137">
        <f t="shared" si="145"/>
        <v>-0.19008704424077461</v>
      </c>
      <c r="M1323" s="137">
        <f t="shared" si="146"/>
        <v>-0.4138343439154103</v>
      </c>
      <c r="N1323" s="383">
        <f t="shared" si="140"/>
        <v>-583.92025926464396</v>
      </c>
    </row>
    <row r="1324" spans="2:14" x14ac:dyDescent="0.2">
      <c r="B1324" s="382">
        <v>19</v>
      </c>
      <c r="C1324" s="382">
        <v>4182</v>
      </c>
      <c r="D1324" s="379" t="s">
        <v>1893</v>
      </c>
      <c r="E1324" s="380">
        <v>309</v>
      </c>
      <c r="F1324" s="380">
        <v>951</v>
      </c>
      <c r="G1324" s="380">
        <v>1041</v>
      </c>
      <c r="H1324" s="137">
        <f t="shared" si="141"/>
        <v>1.4195583596214512</v>
      </c>
      <c r="I1324" s="381">
        <f t="shared" si="142"/>
        <v>0.29682997118155618</v>
      </c>
      <c r="J1324" s="137">
        <f t="shared" si="143"/>
        <v>-8.5121272380819832E-2</v>
      </c>
      <c r="K1324" s="137">
        <f t="shared" si="144"/>
        <v>-0.15076133592770438</v>
      </c>
      <c r="L1324" s="137">
        <f t="shared" si="145"/>
        <v>-0.10459602086147546</v>
      </c>
      <c r="M1324" s="137">
        <f t="shared" si="146"/>
        <v>-0.34047862916999966</v>
      </c>
      <c r="N1324" s="383">
        <f t="shared" si="140"/>
        <v>-354.43825296596964</v>
      </c>
    </row>
    <row r="1325" spans="2:14" x14ac:dyDescent="0.2">
      <c r="B1325" s="382">
        <v>19</v>
      </c>
      <c r="C1325" s="382">
        <v>4183</v>
      </c>
      <c r="D1325" s="379" t="s">
        <v>1894</v>
      </c>
      <c r="E1325" s="380">
        <v>267</v>
      </c>
      <c r="F1325" s="380">
        <v>687</v>
      </c>
      <c r="G1325" s="380">
        <v>1276</v>
      </c>
      <c r="H1325" s="137">
        <f t="shared" si="141"/>
        <v>2.2459970887918486</v>
      </c>
      <c r="I1325" s="381">
        <f t="shared" si="142"/>
        <v>0.20924764890282133</v>
      </c>
      <c r="J1325" s="137">
        <f t="shared" si="143"/>
        <v>-7.8800369259336797E-2</v>
      </c>
      <c r="K1325" s="137">
        <f t="shared" si="144"/>
        <v>-0.12939727790427258</v>
      </c>
      <c r="L1325" s="137">
        <f t="shared" si="145"/>
        <v>-0.17805134753760751</v>
      </c>
      <c r="M1325" s="137">
        <f t="shared" si="146"/>
        <v>-0.38624899470121687</v>
      </c>
      <c r="N1325" s="383">
        <f t="shared" si="140"/>
        <v>-492.85371723875272</v>
      </c>
    </row>
    <row r="1326" spans="2:14" x14ac:dyDescent="0.2">
      <c r="B1326" s="382">
        <v>19</v>
      </c>
      <c r="C1326" s="382">
        <v>4184</v>
      </c>
      <c r="D1326" s="379" t="s">
        <v>1895</v>
      </c>
      <c r="E1326" s="380">
        <v>773</v>
      </c>
      <c r="F1326" s="380">
        <v>2130</v>
      </c>
      <c r="G1326" s="380">
        <v>2158</v>
      </c>
      <c r="H1326" s="137">
        <f t="shared" si="141"/>
        <v>1.376056338028169</v>
      </c>
      <c r="I1326" s="381">
        <f t="shared" si="142"/>
        <v>0.35820203892493047</v>
      </c>
      <c r="J1326" s="137">
        <f t="shared" si="143"/>
        <v>-5.5076809458706848E-2</v>
      </c>
      <c r="K1326" s="137">
        <f t="shared" si="144"/>
        <v>-0.15188589565687918</v>
      </c>
      <c r="L1326" s="137">
        <f t="shared" si="145"/>
        <v>-5.312324453417043E-2</v>
      </c>
      <c r="M1326" s="137">
        <f t="shared" si="146"/>
        <v>-0.26008594964975645</v>
      </c>
      <c r="N1326" s="383">
        <f t="shared" si="140"/>
        <v>-561.26547934417442</v>
      </c>
    </row>
    <row r="1327" spans="2:14" x14ac:dyDescent="0.2">
      <c r="B1327" s="382">
        <v>19</v>
      </c>
      <c r="C1327" s="382">
        <v>4185</v>
      </c>
      <c r="D1327" s="379" t="s">
        <v>1896</v>
      </c>
      <c r="E1327" s="380">
        <v>678</v>
      </c>
      <c r="F1327" s="380">
        <v>2220</v>
      </c>
      <c r="G1327" s="380">
        <v>2896</v>
      </c>
      <c r="H1327" s="137">
        <f t="shared" si="141"/>
        <v>1.6099099099099099</v>
      </c>
      <c r="I1327" s="381">
        <f t="shared" si="142"/>
        <v>0.23411602209944751</v>
      </c>
      <c r="J1327" s="137">
        <f t="shared" si="143"/>
        <v>-3.5226483911240981E-2</v>
      </c>
      <c r="K1327" s="137">
        <f t="shared" si="144"/>
        <v>-0.14584060626962667</v>
      </c>
      <c r="L1327" s="137">
        <f t="shared" si="145"/>
        <v>-0.15719423357289056</v>
      </c>
      <c r="M1327" s="137">
        <f t="shared" si="146"/>
        <v>-0.33826132375375817</v>
      </c>
      <c r="N1327" s="383">
        <f t="shared" si="140"/>
        <v>-979.60479359088367</v>
      </c>
    </row>
    <row r="1328" spans="2:14" x14ac:dyDescent="0.2">
      <c r="B1328" s="382">
        <v>19</v>
      </c>
      <c r="C1328" s="382">
        <v>4186</v>
      </c>
      <c r="D1328" s="379" t="s">
        <v>1897</v>
      </c>
      <c r="E1328" s="380">
        <v>512</v>
      </c>
      <c r="F1328" s="380">
        <v>1131</v>
      </c>
      <c r="G1328" s="380">
        <v>2634</v>
      </c>
      <c r="H1328" s="137">
        <f t="shared" si="141"/>
        <v>2.7816091954022988</v>
      </c>
      <c r="I1328" s="381">
        <f t="shared" si="142"/>
        <v>0.19438116932422173</v>
      </c>
      <c r="J1328" s="137">
        <f t="shared" si="143"/>
        <v>-4.2273618455192286E-2</v>
      </c>
      <c r="K1328" s="137">
        <f t="shared" si="144"/>
        <v>-0.11555130515422388</v>
      </c>
      <c r="L1328" s="137">
        <f t="shared" si="145"/>
        <v>-0.19051986955846315</v>
      </c>
      <c r="M1328" s="137">
        <f t="shared" si="146"/>
        <v>-0.34834479316787931</v>
      </c>
      <c r="N1328" s="383">
        <f t="shared" si="140"/>
        <v>-917.54018520419413</v>
      </c>
    </row>
    <row r="1329" spans="2:14" x14ac:dyDescent="0.2">
      <c r="B1329" s="382">
        <v>19</v>
      </c>
      <c r="C1329" s="382">
        <v>4191</v>
      </c>
      <c r="D1329" s="379" t="s">
        <v>1898</v>
      </c>
      <c r="E1329" s="380">
        <v>124</v>
      </c>
      <c r="F1329" s="380">
        <v>320</v>
      </c>
      <c r="G1329" s="380">
        <v>795</v>
      </c>
      <c r="H1329" s="137">
        <f t="shared" si="141"/>
        <v>2.8718750000000002</v>
      </c>
      <c r="I1329" s="381">
        <f t="shared" si="142"/>
        <v>0.15597484276729559</v>
      </c>
      <c r="J1329" s="137">
        <f t="shared" si="143"/>
        <v>-9.1738047563308445E-2</v>
      </c>
      <c r="K1329" s="137">
        <f t="shared" si="144"/>
        <v>-0.11321786672873663</v>
      </c>
      <c r="L1329" s="137">
        <f t="shared" si="145"/>
        <v>-0.22273127010446345</v>
      </c>
      <c r="M1329" s="137">
        <f t="shared" si="146"/>
        <v>-0.42768718439650855</v>
      </c>
      <c r="N1329" s="383">
        <f t="shared" si="140"/>
        <v>-340.0113115952243</v>
      </c>
    </row>
    <row r="1330" spans="2:14" x14ac:dyDescent="0.2">
      <c r="B1330" s="382">
        <v>19</v>
      </c>
      <c r="C1330" s="382">
        <v>4192</v>
      </c>
      <c r="D1330" s="379" t="s">
        <v>1899</v>
      </c>
      <c r="E1330" s="380">
        <v>217</v>
      </c>
      <c r="F1330" s="380">
        <v>207</v>
      </c>
      <c r="G1330" s="380">
        <v>1751</v>
      </c>
      <c r="H1330" s="137">
        <f t="shared" si="141"/>
        <v>9.5072463768115938</v>
      </c>
      <c r="I1330" s="381">
        <f t="shared" si="142"/>
        <v>0.12392918332381496</v>
      </c>
      <c r="J1330" s="137">
        <f t="shared" si="143"/>
        <v>-6.6024075715913635E-2</v>
      </c>
      <c r="K1330" s="137">
        <f t="shared" si="144"/>
        <v>5.8311436167707509E-2</v>
      </c>
      <c r="L1330" s="137">
        <f t="shared" si="145"/>
        <v>-0.24960797674717466</v>
      </c>
      <c r="M1330" s="137">
        <f t="shared" si="146"/>
        <v>-0.25732061629538078</v>
      </c>
      <c r="N1330" s="383">
        <f t="shared" si="140"/>
        <v>-450.56839913321176</v>
      </c>
    </row>
    <row r="1331" spans="2:14" x14ac:dyDescent="0.2">
      <c r="B1331" s="382">
        <v>19</v>
      </c>
      <c r="C1331" s="382">
        <v>4193</v>
      </c>
      <c r="D1331" s="379" t="s">
        <v>1900</v>
      </c>
      <c r="E1331" s="380">
        <v>699</v>
      </c>
      <c r="F1331" s="380">
        <v>151</v>
      </c>
      <c r="G1331" s="380">
        <v>907</v>
      </c>
      <c r="H1331" s="137">
        <f t="shared" si="141"/>
        <v>10.635761589403973</v>
      </c>
      <c r="I1331" s="381">
        <f t="shared" si="142"/>
        <v>0.77067254685777287</v>
      </c>
      <c r="J1331" s="137">
        <f t="shared" si="143"/>
        <v>-8.8725532033069737E-2</v>
      </c>
      <c r="K1331" s="137">
        <f t="shared" si="144"/>
        <v>8.7484396764981348E-2</v>
      </c>
      <c r="L1331" s="137">
        <f t="shared" si="145"/>
        <v>0.29281592579351001</v>
      </c>
      <c r="M1331" s="137">
        <f t="shared" si="146"/>
        <v>0.29157479052542162</v>
      </c>
      <c r="N1331" s="383">
        <f t="shared" si="140"/>
        <v>264.45833500655743</v>
      </c>
    </row>
    <row r="1332" spans="2:14" x14ac:dyDescent="0.2">
      <c r="B1332" s="382">
        <v>19</v>
      </c>
      <c r="C1332" s="382">
        <v>4194</v>
      </c>
      <c r="D1332" s="379" t="s">
        <v>1901</v>
      </c>
      <c r="E1332" s="380">
        <v>1272</v>
      </c>
      <c r="F1332" s="380">
        <v>372</v>
      </c>
      <c r="G1332" s="380">
        <v>2432</v>
      </c>
      <c r="H1332" s="137">
        <f t="shared" si="141"/>
        <v>9.956989247311828</v>
      </c>
      <c r="I1332" s="381">
        <f t="shared" si="142"/>
        <v>0.52302631578947367</v>
      </c>
      <c r="J1332" s="137">
        <f t="shared" si="143"/>
        <v>-4.7706905393658544E-2</v>
      </c>
      <c r="K1332" s="137">
        <f t="shared" si="144"/>
        <v>6.9937625069378298E-2</v>
      </c>
      <c r="L1332" s="137">
        <f t="shared" si="145"/>
        <v>8.5114938540154297E-2</v>
      </c>
      <c r="M1332" s="137">
        <f t="shared" si="146"/>
        <v>0.10734565821587405</v>
      </c>
      <c r="N1332" s="383">
        <f t="shared" si="140"/>
        <v>261.06464078100566</v>
      </c>
    </row>
    <row r="1333" spans="2:14" x14ac:dyDescent="0.2">
      <c r="B1333" s="382">
        <v>19</v>
      </c>
      <c r="C1333" s="382">
        <v>4195</v>
      </c>
      <c r="D1333" s="379" t="s">
        <v>1902</v>
      </c>
      <c r="E1333" s="380">
        <v>441</v>
      </c>
      <c r="F1333" s="380">
        <v>632</v>
      </c>
      <c r="G1333" s="380">
        <v>1544</v>
      </c>
      <c r="H1333" s="137">
        <f t="shared" si="141"/>
        <v>3.1408227848101267</v>
      </c>
      <c r="I1333" s="381">
        <f t="shared" si="142"/>
        <v>0.2856217616580311</v>
      </c>
      <c r="J1333" s="137">
        <f t="shared" si="143"/>
        <v>-7.1591849954837E-2</v>
      </c>
      <c r="K1333" s="137">
        <f t="shared" si="144"/>
        <v>-0.10626536574209386</v>
      </c>
      <c r="L1333" s="137">
        <f t="shared" si="145"/>
        <v>-0.11399635040954192</v>
      </c>
      <c r="M1333" s="137">
        <f t="shared" si="146"/>
        <v>-0.29185356610647278</v>
      </c>
      <c r="N1333" s="383">
        <f t="shared" si="140"/>
        <v>-450.62190606839397</v>
      </c>
    </row>
    <row r="1334" spans="2:14" x14ac:dyDescent="0.2">
      <c r="B1334" s="382">
        <v>19</v>
      </c>
      <c r="C1334" s="382">
        <v>4196</v>
      </c>
      <c r="D1334" s="379" t="s">
        <v>1903</v>
      </c>
      <c r="E1334" s="380">
        <v>768</v>
      </c>
      <c r="F1334" s="380">
        <v>397</v>
      </c>
      <c r="G1334" s="380">
        <v>2497</v>
      </c>
      <c r="H1334" s="137">
        <f t="shared" si="141"/>
        <v>8.224181360201511</v>
      </c>
      <c r="I1334" s="381">
        <f t="shared" si="142"/>
        <v>0.30756908289947937</v>
      </c>
      <c r="J1334" s="137">
        <f t="shared" si="143"/>
        <v>-4.5958570487716427E-2</v>
      </c>
      <c r="K1334" s="137">
        <f t="shared" si="144"/>
        <v>2.5143247776766884E-2</v>
      </c>
      <c r="L1334" s="137">
        <f t="shared" si="145"/>
        <v>-9.5589123819615929E-2</v>
      </c>
      <c r="M1334" s="137">
        <f t="shared" si="146"/>
        <v>-0.11640444653056548</v>
      </c>
      <c r="N1334" s="383">
        <f t="shared" si="140"/>
        <v>-290.66190298682199</v>
      </c>
    </row>
    <row r="1335" spans="2:14" x14ac:dyDescent="0.2">
      <c r="B1335" s="382">
        <v>19</v>
      </c>
      <c r="C1335" s="382">
        <v>4197</v>
      </c>
      <c r="D1335" s="379" t="s">
        <v>1904</v>
      </c>
      <c r="E1335" s="380">
        <v>306</v>
      </c>
      <c r="F1335" s="380">
        <v>218</v>
      </c>
      <c r="G1335" s="380">
        <v>1021</v>
      </c>
      <c r="H1335" s="137">
        <f t="shared" si="141"/>
        <v>6.0871559633027523</v>
      </c>
      <c r="I1335" s="381">
        <f t="shared" si="142"/>
        <v>0.29970617042115572</v>
      </c>
      <c r="J1335" s="137">
        <f t="shared" si="143"/>
        <v>-8.5659221582648173E-2</v>
      </c>
      <c r="K1335" s="137">
        <f t="shared" si="144"/>
        <v>-3.010045386185644E-2</v>
      </c>
      <c r="L1335" s="137">
        <f t="shared" si="145"/>
        <v>-0.10218375147613029</v>
      </c>
      <c r="M1335" s="137">
        <f t="shared" si="146"/>
        <v>-0.2179434269206349</v>
      </c>
      <c r="N1335" s="383">
        <f t="shared" si="140"/>
        <v>-222.52023888596824</v>
      </c>
    </row>
    <row r="1336" spans="2:14" x14ac:dyDescent="0.2">
      <c r="B1336" s="382">
        <v>19</v>
      </c>
      <c r="C1336" s="382">
        <v>4198</v>
      </c>
      <c r="D1336" s="379" t="s">
        <v>1905</v>
      </c>
      <c r="E1336" s="380">
        <v>559</v>
      </c>
      <c r="F1336" s="380">
        <v>347</v>
      </c>
      <c r="G1336" s="380">
        <v>1351</v>
      </c>
      <c r="H1336" s="137">
        <f t="shared" si="141"/>
        <v>5.5043227665706054</v>
      </c>
      <c r="I1336" s="381">
        <f t="shared" si="142"/>
        <v>0.41376757957068838</v>
      </c>
      <c r="J1336" s="137">
        <f t="shared" si="143"/>
        <v>-7.6783059752480509E-2</v>
      </c>
      <c r="K1336" s="137">
        <f t="shared" si="144"/>
        <v>-4.5167127038544537E-2</v>
      </c>
      <c r="L1336" s="137">
        <f t="shared" si="145"/>
        <v>-6.5204046702055686E-3</v>
      </c>
      <c r="M1336" s="137">
        <f t="shared" si="146"/>
        <v>-0.1284705914612306</v>
      </c>
      <c r="N1336" s="383">
        <f t="shared" si="140"/>
        <v>-173.56376906412254</v>
      </c>
    </row>
    <row r="1337" spans="2:14" x14ac:dyDescent="0.2">
      <c r="B1337" s="382">
        <v>19</v>
      </c>
      <c r="C1337" s="382">
        <v>4199</v>
      </c>
      <c r="D1337" s="379" t="s">
        <v>1906</v>
      </c>
      <c r="E1337" s="380">
        <v>718</v>
      </c>
      <c r="F1337" s="380">
        <v>206</v>
      </c>
      <c r="G1337" s="380">
        <v>1489</v>
      </c>
      <c r="H1337" s="137">
        <f t="shared" si="141"/>
        <v>10.71359223300971</v>
      </c>
      <c r="I1337" s="381">
        <f t="shared" si="142"/>
        <v>0.48220282068502351</v>
      </c>
      <c r="J1337" s="137">
        <f t="shared" si="143"/>
        <v>-7.3071210259864933E-2</v>
      </c>
      <c r="K1337" s="137">
        <f t="shared" si="144"/>
        <v>8.949637699691354E-2</v>
      </c>
      <c r="L1337" s="137">
        <f t="shared" si="145"/>
        <v>5.0876257823110151E-2</v>
      </c>
      <c r="M1337" s="137">
        <f t="shared" si="146"/>
        <v>6.7301424560158751E-2</v>
      </c>
      <c r="N1337" s="383">
        <f t="shared" si="140"/>
        <v>100.21182117007638</v>
      </c>
    </row>
    <row r="1338" spans="2:14" x14ac:dyDescent="0.2">
      <c r="B1338" s="382">
        <v>19</v>
      </c>
      <c r="C1338" s="382">
        <v>4200</v>
      </c>
      <c r="D1338" s="379" t="s">
        <v>1907</v>
      </c>
      <c r="E1338" s="380">
        <v>1929</v>
      </c>
      <c r="F1338" s="380">
        <v>323</v>
      </c>
      <c r="G1338" s="380">
        <v>4415</v>
      </c>
      <c r="H1338" s="137">
        <f t="shared" si="141"/>
        <v>19.640866873065015</v>
      </c>
      <c r="I1338" s="381">
        <f t="shared" si="142"/>
        <v>0.43691959229898075</v>
      </c>
      <c r="J1338" s="137">
        <f t="shared" si="143"/>
        <v>5.6307579676217034E-3</v>
      </c>
      <c r="K1338" s="137">
        <f t="shared" si="144"/>
        <v>0.32027308998168103</v>
      </c>
      <c r="L1338" s="137">
        <f t="shared" si="145"/>
        <v>1.2897197123388361E-2</v>
      </c>
      <c r="M1338" s="137">
        <f t="shared" si="146"/>
        <v>0.3388010450726911</v>
      </c>
      <c r="N1338" s="383">
        <f t="shared" si="140"/>
        <v>1495.8066139959312</v>
      </c>
    </row>
    <row r="1339" spans="2:14" x14ac:dyDescent="0.2">
      <c r="B1339" s="382">
        <v>19</v>
      </c>
      <c r="C1339" s="382">
        <v>4201</v>
      </c>
      <c r="D1339" s="379" t="s">
        <v>1908</v>
      </c>
      <c r="E1339" s="380">
        <v>9795</v>
      </c>
      <c r="F1339" s="380">
        <v>1126</v>
      </c>
      <c r="G1339" s="380">
        <v>11184</v>
      </c>
      <c r="H1339" s="137">
        <f t="shared" si="141"/>
        <v>18.631438721136767</v>
      </c>
      <c r="I1339" s="381">
        <f t="shared" si="142"/>
        <v>0.87580472103004292</v>
      </c>
      <c r="J1339" s="137">
        <f t="shared" si="143"/>
        <v>0.18769966532642454</v>
      </c>
      <c r="K1339" s="137">
        <f t="shared" si="144"/>
        <v>0.29417861879211243</v>
      </c>
      <c r="L1339" s="137">
        <f t="shared" si="145"/>
        <v>0.38099031986151422</v>
      </c>
      <c r="M1339" s="137">
        <f t="shared" si="146"/>
        <v>0.86286860398005116</v>
      </c>
      <c r="N1339" s="383">
        <f t="shared" si="140"/>
        <v>9650.3224669128922</v>
      </c>
    </row>
    <row r="1340" spans="2:14" x14ac:dyDescent="0.2">
      <c r="B1340" s="382">
        <v>19</v>
      </c>
      <c r="C1340" s="382">
        <v>4202</v>
      </c>
      <c r="D1340" s="379" t="s">
        <v>1909</v>
      </c>
      <c r="E1340" s="380">
        <v>1325</v>
      </c>
      <c r="F1340" s="380">
        <v>428</v>
      </c>
      <c r="G1340" s="380">
        <v>3267</v>
      </c>
      <c r="H1340" s="137">
        <f t="shared" si="141"/>
        <v>10.728971962616823</v>
      </c>
      <c r="I1340" s="381">
        <f t="shared" si="142"/>
        <v>0.40557086011631466</v>
      </c>
      <c r="J1340" s="137">
        <f t="shared" si="143"/>
        <v>-2.5247526217325209E-2</v>
      </c>
      <c r="K1340" s="137">
        <f t="shared" si="144"/>
        <v>8.9893954487069272E-2</v>
      </c>
      <c r="L1340" s="137">
        <f t="shared" si="145"/>
        <v>-1.3394996363235134E-2</v>
      </c>
      <c r="M1340" s="137">
        <f t="shared" si="146"/>
        <v>5.125143190650893E-2</v>
      </c>
      <c r="N1340" s="383">
        <f t="shared" si="140"/>
        <v>167.43842803856467</v>
      </c>
    </row>
    <row r="1341" spans="2:14" x14ac:dyDescent="0.2">
      <c r="B1341" s="382">
        <v>19</v>
      </c>
      <c r="C1341" s="382">
        <v>4203</v>
      </c>
      <c r="D1341" s="379" t="s">
        <v>1910</v>
      </c>
      <c r="E1341" s="380">
        <v>1679</v>
      </c>
      <c r="F1341" s="380">
        <v>649</v>
      </c>
      <c r="G1341" s="380">
        <v>4888</v>
      </c>
      <c r="H1341" s="137">
        <f t="shared" si="141"/>
        <v>10.118644067796611</v>
      </c>
      <c r="I1341" s="381">
        <f t="shared" si="142"/>
        <v>0.34349427168576102</v>
      </c>
      <c r="J1341" s="137">
        <f t="shared" si="143"/>
        <v>1.8353256590862024E-2</v>
      </c>
      <c r="K1341" s="137">
        <f t="shared" si="144"/>
        <v>7.4116522842079688E-2</v>
      </c>
      <c r="L1341" s="137">
        <f t="shared" si="145"/>
        <v>-6.5458654456179516E-2</v>
      </c>
      <c r="M1341" s="137">
        <f t="shared" si="146"/>
        <v>2.7011124976762196E-2</v>
      </c>
      <c r="N1341" s="383">
        <f t="shared" si="140"/>
        <v>132.03037888641362</v>
      </c>
    </row>
    <row r="1342" spans="2:14" x14ac:dyDescent="0.2">
      <c r="B1342" s="382">
        <v>19</v>
      </c>
      <c r="C1342" s="382">
        <v>4204</v>
      </c>
      <c r="D1342" s="379" t="s">
        <v>1911</v>
      </c>
      <c r="E1342" s="380">
        <v>1749</v>
      </c>
      <c r="F1342" s="380">
        <v>327</v>
      </c>
      <c r="G1342" s="380">
        <v>4896</v>
      </c>
      <c r="H1342" s="137">
        <f t="shared" si="141"/>
        <v>20.321100917431192</v>
      </c>
      <c r="I1342" s="381">
        <f t="shared" si="142"/>
        <v>0.35723039215686275</v>
      </c>
      <c r="J1342" s="137">
        <f t="shared" si="143"/>
        <v>1.8568436271593363E-2</v>
      </c>
      <c r="K1342" s="137">
        <f t="shared" si="144"/>
        <v>0.33785764777211869</v>
      </c>
      <c r="L1342" s="137">
        <f t="shared" si="145"/>
        <v>-5.3938165044442744E-2</v>
      </c>
      <c r="M1342" s="137">
        <f t="shared" si="146"/>
        <v>0.3024879189992693</v>
      </c>
      <c r="N1342" s="383">
        <f t="shared" si="140"/>
        <v>1480.9808514204226</v>
      </c>
    </row>
    <row r="1343" spans="2:14" x14ac:dyDescent="0.2">
      <c r="B1343" s="382">
        <v>19</v>
      </c>
      <c r="C1343" s="382">
        <v>4205</v>
      </c>
      <c r="D1343" s="379" t="s">
        <v>1912</v>
      </c>
      <c r="E1343" s="380">
        <v>1211</v>
      </c>
      <c r="F1343" s="380">
        <v>470</v>
      </c>
      <c r="G1343" s="380">
        <v>3155</v>
      </c>
      <c r="H1343" s="137">
        <f t="shared" si="141"/>
        <v>9.2893617021276604</v>
      </c>
      <c r="I1343" s="381">
        <f t="shared" si="142"/>
        <v>0.3838351822503962</v>
      </c>
      <c r="J1343" s="137">
        <f t="shared" si="143"/>
        <v>-2.8260041747563931E-2</v>
      </c>
      <c r="K1343" s="137">
        <f t="shared" si="144"/>
        <v>5.2678954692599436E-2</v>
      </c>
      <c r="L1343" s="137">
        <f t="shared" si="145"/>
        <v>-3.1624717574405513E-2</v>
      </c>
      <c r="M1343" s="137">
        <f t="shared" si="146"/>
        <v>-7.2058046293700072E-3</v>
      </c>
      <c r="N1343" s="383">
        <f t="shared" si="140"/>
        <v>-22.734313605662372</v>
      </c>
    </row>
    <row r="1344" spans="2:14" x14ac:dyDescent="0.2">
      <c r="B1344" s="382">
        <v>19</v>
      </c>
      <c r="C1344" s="382">
        <v>4206</v>
      </c>
      <c r="D1344" s="379" t="s">
        <v>1913</v>
      </c>
      <c r="E1344" s="380">
        <v>1938</v>
      </c>
      <c r="F1344" s="380">
        <v>585</v>
      </c>
      <c r="G1344" s="380">
        <v>6041</v>
      </c>
      <c r="H1344" s="137">
        <f t="shared" si="141"/>
        <v>13.639316239316239</v>
      </c>
      <c r="I1344" s="381">
        <f t="shared" si="142"/>
        <v>0.32080781327594771</v>
      </c>
      <c r="J1344" s="137">
        <f t="shared" si="143"/>
        <v>4.9366028076266021E-2</v>
      </c>
      <c r="K1344" s="137">
        <f t="shared" si="144"/>
        <v>0.16512852639294279</v>
      </c>
      <c r="L1344" s="137">
        <f t="shared" si="145"/>
        <v>-8.4485795667550836E-2</v>
      </c>
      <c r="M1344" s="137">
        <f t="shared" si="146"/>
        <v>0.13000875880165796</v>
      </c>
      <c r="N1344" s="383">
        <f t="shared" si="140"/>
        <v>785.38291192081579</v>
      </c>
    </row>
    <row r="1345" spans="2:14" x14ac:dyDescent="0.2">
      <c r="B1345" s="382">
        <v>19</v>
      </c>
      <c r="C1345" s="382">
        <v>4207</v>
      </c>
      <c r="D1345" s="379" t="s">
        <v>1914</v>
      </c>
      <c r="E1345" s="380">
        <v>4284</v>
      </c>
      <c r="F1345" s="380">
        <v>631</v>
      </c>
      <c r="G1345" s="380">
        <v>3137</v>
      </c>
      <c r="H1345" s="137">
        <f t="shared" si="141"/>
        <v>11.760697305863708</v>
      </c>
      <c r="I1345" s="381">
        <f t="shared" si="142"/>
        <v>1.3656359579215811</v>
      </c>
      <c r="J1345" s="137">
        <f t="shared" si="143"/>
        <v>-2.874419602920944E-2</v>
      </c>
      <c r="K1345" s="137">
        <f t="shared" si="144"/>
        <v>0.11656482471540158</v>
      </c>
      <c r="L1345" s="137">
        <f t="shared" si="145"/>
        <v>0.79181196269865506</v>
      </c>
      <c r="M1345" s="137">
        <f t="shared" si="146"/>
        <v>0.87963259138484717</v>
      </c>
      <c r="N1345" s="383">
        <f t="shared" si="140"/>
        <v>2759.4074391742656</v>
      </c>
    </row>
    <row r="1346" spans="2:14" x14ac:dyDescent="0.2">
      <c r="B1346" s="382">
        <v>19</v>
      </c>
      <c r="C1346" s="382">
        <v>4208</v>
      </c>
      <c r="D1346" s="379" t="s">
        <v>1915</v>
      </c>
      <c r="E1346" s="380">
        <v>1373</v>
      </c>
      <c r="F1346" s="380">
        <v>949</v>
      </c>
      <c r="G1346" s="380">
        <v>4411</v>
      </c>
      <c r="H1346" s="137">
        <f t="shared" si="141"/>
        <v>6.0948366701791361</v>
      </c>
      <c r="I1346" s="381">
        <f t="shared" si="142"/>
        <v>0.31126728632963047</v>
      </c>
      <c r="J1346" s="137">
        <f t="shared" si="143"/>
        <v>5.5231681272560349E-3</v>
      </c>
      <c r="K1346" s="137">
        <f t="shared" si="144"/>
        <v>-2.9901901856031695E-2</v>
      </c>
      <c r="L1346" s="137">
        <f t="shared" si="145"/>
        <v>-9.2487439210112279E-2</v>
      </c>
      <c r="M1346" s="137">
        <f t="shared" si="146"/>
        <v>-0.11686617293888794</v>
      </c>
      <c r="N1346" s="383">
        <f t="shared" si="140"/>
        <v>-515.49668883343475</v>
      </c>
    </row>
    <row r="1347" spans="2:14" x14ac:dyDescent="0.2">
      <c r="B1347" s="382">
        <v>19</v>
      </c>
      <c r="C1347" s="382">
        <v>4209</v>
      </c>
      <c r="D1347" s="379" t="s">
        <v>1916</v>
      </c>
      <c r="E1347" s="380">
        <v>3019</v>
      </c>
      <c r="F1347" s="380">
        <v>962</v>
      </c>
      <c r="G1347" s="380">
        <v>5571</v>
      </c>
      <c r="H1347" s="137">
        <f t="shared" si="141"/>
        <v>8.9293139293139294</v>
      </c>
      <c r="I1347" s="381">
        <f t="shared" si="142"/>
        <v>0.5419134805241429</v>
      </c>
      <c r="J1347" s="137">
        <f t="shared" si="143"/>
        <v>3.6724221833299951E-2</v>
      </c>
      <c r="K1347" s="137">
        <f t="shared" si="144"/>
        <v>4.3371451016771631E-2</v>
      </c>
      <c r="L1347" s="137">
        <f t="shared" si="145"/>
        <v>0.10095561071547869</v>
      </c>
      <c r="M1347" s="137">
        <f t="shared" si="146"/>
        <v>0.18105128356555028</v>
      </c>
      <c r="N1347" s="383">
        <f t="shared" si="140"/>
        <v>1008.6367007436806</v>
      </c>
    </row>
    <row r="1348" spans="2:14" x14ac:dyDescent="0.2">
      <c r="B1348" s="382">
        <v>19</v>
      </c>
      <c r="C1348" s="382">
        <v>4210</v>
      </c>
      <c r="D1348" s="379" t="s">
        <v>1917</v>
      </c>
      <c r="E1348" s="380">
        <v>872</v>
      </c>
      <c r="F1348" s="380">
        <v>351</v>
      </c>
      <c r="G1348" s="380">
        <v>4306</v>
      </c>
      <c r="H1348" s="137">
        <f t="shared" si="141"/>
        <v>14.752136752136753</v>
      </c>
      <c r="I1348" s="381">
        <f t="shared" si="142"/>
        <v>0.20250812819321876</v>
      </c>
      <c r="J1348" s="137">
        <f t="shared" si="143"/>
        <v>2.6989348176572319E-3</v>
      </c>
      <c r="K1348" s="137">
        <f t="shared" si="144"/>
        <v>0.19389576728620048</v>
      </c>
      <c r="L1348" s="137">
        <f t="shared" si="145"/>
        <v>-0.18370378609465882</v>
      </c>
      <c r="M1348" s="137">
        <f t="shared" si="146"/>
        <v>1.2890916009198894E-2</v>
      </c>
      <c r="N1348" s="383">
        <f t="shared" si="140"/>
        <v>55.508284335610441</v>
      </c>
    </row>
    <row r="1349" spans="2:14" x14ac:dyDescent="0.2">
      <c r="B1349" s="382">
        <v>19</v>
      </c>
      <c r="C1349" s="382">
        <v>4221</v>
      </c>
      <c r="D1349" s="379" t="s">
        <v>1918</v>
      </c>
      <c r="E1349" s="380">
        <v>174</v>
      </c>
      <c r="F1349" s="380">
        <v>413</v>
      </c>
      <c r="G1349" s="380">
        <v>1063</v>
      </c>
      <c r="H1349" s="137">
        <f t="shared" si="141"/>
        <v>2.9951573849878934</v>
      </c>
      <c r="I1349" s="381">
        <f t="shared" si="142"/>
        <v>0.1636876763875823</v>
      </c>
      <c r="J1349" s="137">
        <f t="shared" si="143"/>
        <v>-8.4529528258808648E-2</v>
      </c>
      <c r="K1349" s="137">
        <f t="shared" si="144"/>
        <v>-0.11003092505576796</v>
      </c>
      <c r="L1349" s="137">
        <f t="shared" si="145"/>
        <v>-0.21626251364270005</v>
      </c>
      <c r="M1349" s="137">
        <f t="shared" si="146"/>
        <v>-0.41082296695727666</v>
      </c>
      <c r="N1349" s="383">
        <f t="shared" si="140"/>
        <v>-436.7048138755851</v>
      </c>
    </row>
    <row r="1350" spans="2:14" x14ac:dyDescent="0.2">
      <c r="B1350" s="382">
        <v>19</v>
      </c>
      <c r="C1350" s="382">
        <v>4222</v>
      </c>
      <c r="D1350" s="379" t="s">
        <v>1919</v>
      </c>
      <c r="E1350" s="380">
        <v>357</v>
      </c>
      <c r="F1350" s="380">
        <v>803</v>
      </c>
      <c r="G1350" s="380">
        <v>1646</v>
      </c>
      <c r="H1350" s="137">
        <f t="shared" si="141"/>
        <v>2.4943960149439603</v>
      </c>
      <c r="I1350" s="381">
        <f t="shared" si="142"/>
        <v>0.21688942891859053</v>
      </c>
      <c r="J1350" s="137">
        <f t="shared" si="143"/>
        <v>-6.884830902551245E-2</v>
      </c>
      <c r="K1350" s="137">
        <f t="shared" si="144"/>
        <v>-0.12297598025211752</v>
      </c>
      <c r="L1350" s="137">
        <f t="shared" si="145"/>
        <v>-0.17164218376070964</v>
      </c>
      <c r="M1350" s="137">
        <f t="shared" si="146"/>
        <v>-0.36346647303833957</v>
      </c>
      <c r="N1350" s="383">
        <f t="shared" si="140"/>
        <v>-598.26581462110687</v>
      </c>
    </row>
    <row r="1351" spans="2:14" x14ac:dyDescent="0.2">
      <c r="B1351" s="382">
        <v>19</v>
      </c>
      <c r="C1351" s="382">
        <v>4223</v>
      </c>
      <c r="D1351" s="379" t="s">
        <v>1920</v>
      </c>
      <c r="E1351" s="380">
        <v>606</v>
      </c>
      <c r="F1351" s="380">
        <v>856</v>
      </c>
      <c r="G1351" s="380">
        <v>2290</v>
      </c>
      <c r="H1351" s="137">
        <f t="shared" si="141"/>
        <v>3.3831775700934581</v>
      </c>
      <c r="I1351" s="381">
        <f t="shared" si="142"/>
        <v>0.26462882096069867</v>
      </c>
      <c r="J1351" s="137">
        <f t="shared" si="143"/>
        <v>-5.1526344726639785E-2</v>
      </c>
      <c r="K1351" s="137">
        <f t="shared" si="144"/>
        <v>-0.10000031364289351</v>
      </c>
      <c r="L1351" s="137">
        <f t="shared" si="145"/>
        <v>-0.13160313767772597</v>
      </c>
      <c r="M1351" s="137">
        <f t="shared" si="146"/>
        <v>-0.2831297960472593</v>
      </c>
      <c r="N1351" s="383">
        <f t="shared" si="140"/>
        <v>-648.36723294822377</v>
      </c>
    </row>
    <row r="1352" spans="2:14" x14ac:dyDescent="0.2">
      <c r="B1352" s="382">
        <v>19</v>
      </c>
      <c r="C1352" s="382">
        <v>4224</v>
      </c>
      <c r="D1352" s="379" t="s">
        <v>1921</v>
      </c>
      <c r="E1352" s="380">
        <v>408</v>
      </c>
      <c r="F1352" s="380">
        <v>1131</v>
      </c>
      <c r="G1352" s="380">
        <v>1279</v>
      </c>
      <c r="H1352" s="137">
        <f t="shared" si="141"/>
        <v>1.4916003536693192</v>
      </c>
      <c r="I1352" s="381">
        <f t="shared" si="142"/>
        <v>0.3189992181391712</v>
      </c>
      <c r="J1352" s="137">
        <f t="shared" si="143"/>
        <v>-7.8719676879062533E-2</v>
      </c>
      <c r="K1352" s="137">
        <f t="shared" si="144"/>
        <v>-0.14889899660763475</v>
      </c>
      <c r="L1352" s="137">
        <f t="shared" si="145"/>
        <v>-8.6002665089829664E-2</v>
      </c>
      <c r="M1352" s="137">
        <f t="shared" si="146"/>
        <v>-0.31362133857652696</v>
      </c>
      <c r="N1352" s="383">
        <f t="shared" si="140"/>
        <v>-401.12169203937799</v>
      </c>
    </row>
    <row r="1353" spans="2:14" x14ac:dyDescent="0.2">
      <c r="B1353" s="382">
        <v>19</v>
      </c>
      <c r="C1353" s="382">
        <v>4226</v>
      </c>
      <c r="D1353" s="379" t="s">
        <v>1922</v>
      </c>
      <c r="E1353" s="380">
        <v>135</v>
      </c>
      <c r="F1353" s="380">
        <v>233</v>
      </c>
      <c r="G1353" s="380">
        <v>639</v>
      </c>
      <c r="H1353" s="137">
        <f t="shared" si="141"/>
        <v>3.3218884120171674</v>
      </c>
      <c r="I1353" s="381">
        <f t="shared" si="142"/>
        <v>0.21126760563380281</v>
      </c>
      <c r="J1353" s="137">
        <f t="shared" si="143"/>
        <v>-9.5934051337569534E-2</v>
      </c>
      <c r="K1353" s="137">
        <f t="shared" si="144"/>
        <v>-0.10158468412691421</v>
      </c>
      <c r="L1353" s="137">
        <f t="shared" si="145"/>
        <v>-0.17635720906667637</v>
      </c>
      <c r="M1353" s="137">
        <f t="shared" si="146"/>
        <v>-0.37387594453116013</v>
      </c>
      <c r="N1353" s="383">
        <f t="shared" si="140"/>
        <v>-238.90672855541132</v>
      </c>
    </row>
    <row r="1354" spans="2:14" x14ac:dyDescent="0.2">
      <c r="B1354" s="382">
        <v>19</v>
      </c>
      <c r="C1354" s="382">
        <v>4227</v>
      </c>
      <c r="D1354" s="379" t="s">
        <v>1923</v>
      </c>
      <c r="E1354" s="380">
        <v>241</v>
      </c>
      <c r="F1354" s="380">
        <v>427</v>
      </c>
      <c r="G1354" s="380">
        <v>695</v>
      </c>
      <c r="H1354" s="137">
        <f t="shared" si="141"/>
        <v>2.1920374707259955</v>
      </c>
      <c r="I1354" s="381">
        <f t="shared" si="142"/>
        <v>0.34676258992805753</v>
      </c>
      <c r="J1354" s="137">
        <f t="shared" si="143"/>
        <v>-9.4427793572450167E-2</v>
      </c>
      <c r="K1354" s="137">
        <f t="shared" si="144"/>
        <v>-0.13079217430807288</v>
      </c>
      <c r="L1354" s="137">
        <f t="shared" si="145"/>
        <v>-6.271751471561178E-2</v>
      </c>
      <c r="M1354" s="137">
        <f t="shared" si="146"/>
        <v>-0.28793748259613483</v>
      </c>
      <c r="N1354" s="383">
        <f t="shared" si="140"/>
        <v>-200.1165504043137</v>
      </c>
    </row>
    <row r="1355" spans="2:14" x14ac:dyDescent="0.2">
      <c r="B1355" s="382">
        <v>19</v>
      </c>
      <c r="C1355" s="382">
        <v>4228</v>
      </c>
      <c r="D1355" s="379" t="s">
        <v>1924</v>
      </c>
      <c r="E1355" s="380">
        <v>1525</v>
      </c>
      <c r="F1355" s="380">
        <v>1163</v>
      </c>
      <c r="G1355" s="380">
        <v>3124</v>
      </c>
      <c r="H1355" s="137">
        <f t="shared" si="141"/>
        <v>3.9974204643164231</v>
      </c>
      <c r="I1355" s="381">
        <f t="shared" si="142"/>
        <v>0.48815620998719589</v>
      </c>
      <c r="J1355" s="137">
        <f t="shared" si="143"/>
        <v>-2.9093863010397864E-2</v>
      </c>
      <c r="K1355" s="137">
        <f t="shared" si="144"/>
        <v>-8.4121676341090079E-2</v>
      </c>
      <c r="L1355" s="137">
        <f t="shared" si="145"/>
        <v>5.5869367672715504E-2</v>
      </c>
      <c r="M1355" s="137">
        <f t="shared" si="146"/>
        <v>-5.7346171678772435E-2</v>
      </c>
      <c r="N1355" s="383">
        <f t="shared" si="140"/>
        <v>-179.14944032448508</v>
      </c>
    </row>
    <row r="1356" spans="2:14" x14ac:dyDescent="0.2">
      <c r="B1356" s="382">
        <v>19</v>
      </c>
      <c r="C1356" s="382">
        <v>4229</v>
      </c>
      <c r="D1356" s="379" t="s">
        <v>1925</v>
      </c>
      <c r="E1356" s="380">
        <v>253</v>
      </c>
      <c r="F1356" s="380">
        <v>575</v>
      </c>
      <c r="G1356" s="380">
        <v>1233</v>
      </c>
      <c r="H1356" s="137">
        <f t="shared" si="141"/>
        <v>2.5843478260869563</v>
      </c>
      <c r="I1356" s="381">
        <f t="shared" si="142"/>
        <v>0.20519059205190593</v>
      </c>
      <c r="J1356" s="137">
        <f t="shared" si="143"/>
        <v>-7.9956960043267744E-2</v>
      </c>
      <c r="K1356" s="137">
        <f t="shared" si="144"/>
        <v>-0.12065065879180692</v>
      </c>
      <c r="L1356" s="137">
        <f t="shared" si="145"/>
        <v>-0.18145400264623998</v>
      </c>
      <c r="M1356" s="137">
        <f t="shared" si="146"/>
        <v>-0.38206162148131462</v>
      </c>
      <c r="N1356" s="383">
        <f t="shared" si="140"/>
        <v>-471.08197928646092</v>
      </c>
    </row>
    <row r="1357" spans="2:14" x14ac:dyDescent="0.2">
      <c r="B1357" s="382">
        <v>19</v>
      </c>
      <c r="C1357" s="382">
        <v>4230</v>
      </c>
      <c r="D1357" s="379" t="s">
        <v>1926</v>
      </c>
      <c r="E1357" s="380">
        <v>198</v>
      </c>
      <c r="F1357" s="380">
        <v>457</v>
      </c>
      <c r="G1357" s="380">
        <v>1276</v>
      </c>
      <c r="H1357" s="137">
        <f t="shared" si="141"/>
        <v>3.2253829321663021</v>
      </c>
      <c r="I1357" s="381">
        <f t="shared" si="142"/>
        <v>0.15517241379310345</v>
      </c>
      <c r="J1357" s="137">
        <f t="shared" si="143"/>
        <v>-7.8800369259336797E-2</v>
      </c>
      <c r="K1357" s="137">
        <f t="shared" si="144"/>
        <v>-0.10407942281514421</v>
      </c>
      <c r="L1357" s="137">
        <f t="shared" si="145"/>
        <v>-0.22340426758728985</v>
      </c>
      <c r="M1357" s="137">
        <f t="shared" si="146"/>
        <v>-0.40628405966177084</v>
      </c>
      <c r="N1357" s="383">
        <f t="shared" ref="N1357:N1420" si="147">M1357*G1357</f>
        <v>-518.41846012841961</v>
      </c>
    </row>
    <row r="1358" spans="2:14" x14ac:dyDescent="0.2">
      <c r="B1358" s="382">
        <v>19</v>
      </c>
      <c r="C1358" s="382">
        <v>4231</v>
      </c>
      <c r="D1358" s="379" t="s">
        <v>1927</v>
      </c>
      <c r="E1358" s="380">
        <v>191</v>
      </c>
      <c r="F1358" s="380">
        <v>543</v>
      </c>
      <c r="G1358" s="380">
        <v>1445</v>
      </c>
      <c r="H1358" s="137">
        <f t="shared" ref="H1358:H1421" si="148">(G1358+E1358)/F1358</f>
        <v>3.0128913443830569</v>
      </c>
      <c r="I1358" s="381">
        <f t="shared" ref="I1358:I1421" si="149">E1358/G1358</f>
        <v>0.13217993079584775</v>
      </c>
      <c r="J1358" s="137">
        <f t="shared" ref="J1358:J1421" si="150">$J$6*(G1358-G$10)/G$11</f>
        <v>-7.4254698503887301E-2</v>
      </c>
      <c r="K1358" s="137">
        <f t="shared" ref="K1358:K1421" si="151">$K$6*(H1358-H$10)/H$11</f>
        <v>-0.10957248896833559</v>
      </c>
      <c r="L1358" s="137">
        <f t="shared" ref="L1358:L1421" si="152">$L$6*(I1358-I$10)/I$11</f>
        <v>-0.24268807173538909</v>
      </c>
      <c r="M1358" s="137">
        <f t="shared" ref="M1358:M1421" si="153">SUM(J1358:L1358)</f>
        <v>-0.42651525920761196</v>
      </c>
      <c r="N1358" s="383">
        <f t="shared" si="147"/>
        <v>-616.3145495549993</v>
      </c>
    </row>
    <row r="1359" spans="2:14" x14ac:dyDescent="0.2">
      <c r="B1359" s="382">
        <v>19</v>
      </c>
      <c r="C1359" s="382">
        <v>4232</v>
      </c>
      <c r="D1359" s="379" t="s">
        <v>1928</v>
      </c>
      <c r="E1359" s="380">
        <v>71</v>
      </c>
      <c r="F1359" s="380">
        <v>327</v>
      </c>
      <c r="G1359" s="380">
        <v>232</v>
      </c>
      <c r="H1359" s="137">
        <f t="shared" si="148"/>
        <v>0.92660550458715596</v>
      </c>
      <c r="I1359" s="381">
        <f t="shared" si="149"/>
        <v>0.30603448275862066</v>
      </c>
      <c r="J1359" s="137">
        <f t="shared" si="150"/>
        <v>-0.10688131759477633</v>
      </c>
      <c r="K1359" s="137">
        <f t="shared" si="151"/>
        <v>-0.1635045351825854</v>
      </c>
      <c r="L1359" s="137">
        <f t="shared" si="152"/>
        <v>-9.6876193535639948E-2</v>
      </c>
      <c r="M1359" s="137">
        <f t="shared" si="153"/>
        <v>-0.36726204631300163</v>
      </c>
      <c r="N1359" s="383">
        <f t="shared" si="147"/>
        <v>-85.204794744616379</v>
      </c>
    </row>
    <row r="1360" spans="2:14" x14ac:dyDescent="0.2">
      <c r="B1360" s="382">
        <v>19</v>
      </c>
      <c r="C1360" s="382">
        <v>4233</v>
      </c>
      <c r="D1360" s="379" t="s">
        <v>1929</v>
      </c>
      <c r="E1360" s="380">
        <v>111</v>
      </c>
      <c r="F1360" s="380">
        <v>268</v>
      </c>
      <c r="G1360" s="380">
        <v>407</v>
      </c>
      <c r="H1360" s="137">
        <f t="shared" si="148"/>
        <v>1.9328358208955223</v>
      </c>
      <c r="I1360" s="381">
        <f t="shared" si="149"/>
        <v>0.27272727272727271</v>
      </c>
      <c r="J1360" s="137">
        <f t="shared" si="150"/>
        <v>-0.10217426207877832</v>
      </c>
      <c r="K1360" s="137">
        <f t="shared" si="151"/>
        <v>-0.13749273043073462</v>
      </c>
      <c r="L1360" s="137">
        <f t="shared" si="152"/>
        <v>-0.12481096313145874</v>
      </c>
      <c r="M1360" s="137">
        <f t="shared" si="153"/>
        <v>-0.36447795564097168</v>
      </c>
      <c r="N1360" s="383">
        <f t="shared" si="147"/>
        <v>-148.34252794587547</v>
      </c>
    </row>
    <row r="1361" spans="2:14" x14ac:dyDescent="0.2">
      <c r="B1361" s="382">
        <v>19</v>
      </c>
      <c r="C1361" s="382">
        <v>4234</v>
      </c>
      <c r="D1361" s="379" t="s">
        <v>1930</v>
      </c>
      <c r="E1361" s="380">
        <v>1583</v>
      </c>
      <c r="F1361" s="380">
        <v>1254</v>
      </c>
      <c r="G1361" s="380">
        <v>3794</v>
      </c>
      <c r="H1361" s="137">
        <f t="shared" si="148"/>
        <v>4.2878787878787881</v>
      </c>
      <c r="I1361" s="381">
        <f t="shared" si="149"/>
        <v>0.41723774380600948</v>
      </c>
      <c r="J1361" s="137">
        <f t="shared" si="150"/>
        <v>-1.1072564749148358E-2</v>
      </c>
      <c r="K1361" s="137">
        <f t="shared" si="151"/>
        <v>-7.6613111871701986E-2</v>
      </c>
      <c r="L1361" s="137">
        <f t="shared" si="152"/>
        <v>-3.609976619278771E-3</v>
      </c>
      <c r="M1361" s="137">
        <f t="shared" si="153"/>
        <v>-9.1295653240129115E-2</v>
      </c>
      <c r="N1361" s="383">
        <f t="shared" si="147"/>
        <v>-346.37570839304988</v>
      </c>
    </row>
    <row r="1362" spans="2:14" x14ac:dyDescent="0.2">
      <c r="B1362" s="382">
        <v>19</v>
      </c>
      <c r="C1362" s="382">
        <v>4235</v>
      </c>
      <c r="D1362" s="379" t="s">
        <v>1931</v>
      </c>
      <c r="E1362" s="380">
        <v>339</v>
      </c>
      <c r="F1362" s="380">
        <v>516</v>
      </c>
      <c r="G1362" s="380">
        <v>1336</v>
      </c>
      <c r="H1362" s="137">
        <f t="shared" si="148"/>
        <v>3.2461240310077519</v>
      </c>
      <c r="I1362" s="381">
        <f t="shared" si="149"/>
        <v>0.2537425149700599</v>
      </c>
      <c r="J1362" s="137">
        <f t="shared" si="150"/>
        <v>-7.7186521653851758E-2</v>
      </c>
      <c r="K1362" s="137">
        <f t="shared" si="151"/>
        <v>-0.10354324992842183</v>
      </c>
      <c r="L1362" s="137">
        <f t="shared" si="152"/>
        <v>-0.14073348661154114</v>
      </c>
      <c r="M1362" s="137">
        <f t="shared" si="153"/>
        <v>-0.32146325819381472</v>
      </c>
      <c r="N1362" s="383">
        <f t="shared" si="147"/>
        <v>-429.47491294693646</v>
      </c>
    </row>
    <row r="1363" spans="2:14" x14ac:dyDescent="0.2">
      <c r="B1363" s="382">
        <v>19</v>
      </c>
      <c r="C1363" s="382">
        <v>4236</v>
      </c>
      <c r="D1363" s="379" t="s">
        <v>1932</v>
      </c>
      <c r="E1363" s="380">
        <v>5788</v>
      </c>
      <c r="F1363" s="380">
        <v>1226</v>
      </c>
      <c r="G1363" s="380">
        <v>8602</v>
      </c>
      <c r="H1363" s="137">
        <f t="shared" si="148"/>
        <v>11.737357259380097</v>
      </c>
      <c r="I1363" s="381">
        <f t="shared" si="149"/>
        <v>0.67286677516856541</v>
      </c>
      <c r="J1363" s="137">
        <f t="shared" si="150"/>
        <v>0.1182504233703854</v>
      </c>
      <c r="K1363" s="137">
        <f t="shared" si="151"/>
        <v>0.11596146709221032</v>
      </c>
      <c r="L1363" s="137">
        <f t="shared" si="152"/>
        <v>0.21078618824696066</v>
      </c>
      <c r="M1363" s="137">
        <f t="shared" si="153"/>
        <v>0.44499807870955638</v>
      </c>
      <c r="N1363" s="383">
        <f t="shared" si="147"/>
        <v>3827.8734730596038</v>
      </c>
    </row>
    <row r="1364" spans="2:14" x14ac:dyDescent="0.2">
      <c r="B1364" s="382">
        <v>19</v>
      </c>
      <c r="C1364" s="382">
        <v>4237</v>
      </c>
      <c r="D1364" s="379" t="s">
        <v>1933</v>
      </c>
      <c r="E1364" s="380">
        <v>419</v>
      </c>
      <c r="F1364" s="380">
        <v>512</v>
      </c>
      <c r="G1364" s="380">
        <v>1600</v>
      </c>
      <c r="H1364" s="137">
        <f t="shared" si="148"/>
        <v>3.943359375</v>
      </c>
      <c r="I1364" s="381">
        <f t="shared" si="149"/>
        <v>0.26187500000000002</v>
      </c>
      <c r="J1364" s="137">
        <f t="shared" si="150"/>
        <v>-7.0085592189717633E-2</v>
      </c>
      <c r="K1364" s="137">
        <f t="shared" si="151"/>
        <v>-8.5519195852458305E-2</v>
      </c>
      <c r="L1364" s="137">
        <f t="shared" si="152"/>
        <v>-0.13391276835447286</v>
      </c>
      <c r="M1364" s="137">
        <f t="shared" si="153"/>
        <v>-0.28951755639664878</v>
      </c>
      <c r="N1364" s="383">
        <f t="shared" si="147"/>
        <v>-463.22809023463805</v>
      </c>
    </row>
    <row r="1365" spans="2:14" x14ac:dyDescent="0.2">
      <c r="B1365" s="382">
        <v>19</v>
      </c>
      <c r="C1365" s="382">
        <v>4238</v>
      </c>
      <c r="D1365" s="379" t="s">
        <v>1934</v>
      </c>
      <c r="E1365" s="380">
        <v>216</v>
      </c>
      <c r="F1365" s="380">
        <v>383</v>
      </c>
      <c r="G1365" s="380">
        <v>946</v>
      </c>
      <c r="H1365" s="137">
        <f t="shared" si="148"/>
        <v>3.0339425587467361</v>
      </c>
      <c r="I1365" s="381">
        <f t="shared" si="149"/>
        <v>0.22832980972515857</v>
      </c>
      <c r="J1365" s="137">
        <f t="shared" si="150"/>
        <v>-8.7676531089504461E-2</v>
      </c>
      <c r="K1365" s="137">
        <f t="shared" si="151"/>
        <v>-0.10902829936388567</v>
      </c>
      <c r="L1365" s="137">
        <f t="shared" si="152"/>
        <v>-0.16204713207012611</v>
      </c>
      <c r="M1365" s="137">
        <f t="shared" si="153"/>
        <v>-0.35875196252351627</v>
      </c>
      <c r="N1365" s="383">
        <f t="shared" si="147"/>
        <v>-339.3793565472464</v>
      </c>
    </row>
    <row r="1366" spans="2:14" x14ac:dyDescent="0.2">
      <c r="B1366" s="382">
        <v>19</v>
      </c>
      <c r="C1366" s="382">
        <v>4239</v>
      </c>
      <c r="D1366" s="379" t="s">
        <v>1935</v>
      </c>
      <c r="E1366" s="380">
        <v>2388</v>
      </c>
      <c r="F1366" s="380">
        <v>2012</v>
      </c>
      <c r="G1366" s="380">
        <v>4468</v>
      </c>
      <c r="H1366" s="137">
        <f t="shared" si="148"/>
        <v>3.4075546719681911</v>
      </c>
      <c r="I1366" s="381">
        <f t="shared" si="149"/>
        <v>0.53446732318710832</v>
      </c>
      <c r="J1366" s="137">
        <f t="shared" si="150"/>
        <v>7.0563233524668133E-3</v>
      </c>
      <c r="K1366" s="137">
        <f t="shared" si="151"/>
        <v>-9.9370147363757877E-2</v>
      </c>
      <c r="L1366" s="137">
        <f t="shared" si="152"/>
        <v>9.4710515752901347E-2</v>
      </c>
      <c r="M1366" s="137">
        <f t="shared" si="153"/>
        <v>2.3966917416102795E-3</v>
      </c>
      <c r="N1366" s="383">
        <f t="shared" si="147"/>
        <v>10.708418701514729</v>
      </c>
    </row>
    <row r="1367" spans="2:14" x14ac:dyDescent="0.2">
      <c r="B1367" s="382">
        <v>19</v>
      </c>
      <c r="C1367" s="382">
        <v>4240</v>
      </c>
      <c r="D1367" s="379" t="s">
        <v>1936</v>
      </c>
      <c r="E1367" s="380">
        <v>661</v>
      </c>
      <c r="F1367" s="380">
        <v>453</v>
      </c>
      <c r="G1367" s="380">
        <v>3159</v>
      </c>
      <c r="H1367" s="137">
        <f t="shared" si="148"/>
        <v>8.4326710816777037</v>
      </c>
      <c r="I1367" s="381">
        <f t="shared" si="149"/>
        <v>0.20924343146565369</v>
      </c>
      <c r="J1367" s="137">
        <f t="shared" si="150"/>
        <v>-2.8152451907198263E-2</v>
      </c>
      <c r="K1367" s="137">
        <f t="shared" si="151"/>
        <v>3.0532862698828624E-2</v>
      </c>
      <c r="L1367" s="137">
        <f t="shared" si="152"/>
        <v>-0.1780548847037482</v>
      </c>
      <c r="M1367" s="137">
        <f t="shared" si="153"/>
        <v>-0.17567447391211782</v>
      </c>
      <c r="N1367" s="383">
        <f t="shared" si="147"/>
        <v>-554.95566308838022</v>
      </c>
    </row>
    <row r="1368" spans="2:14" x14ac:dyDescent="0.2">
      <c r="B1368" s="382">
        <v>19</v>
      </c>
      <c r="C1368" s="382">
        <v>4251</v>
      </c>
      <c r="D1368" s="379" t="s">
        <v>1937</v>
      </c>
      <c r="E1368" s="380">
        <v>135</v>
      </c>
      <c r="F1368" s="380">
        <v>706</v>
      </c>
      <c r="G1368" s="380">
        <v>839</v>
      </c>
      <c r="H1368" s="137">
        <f t="shared" si="148"/>
        <v>1.3796033994334278</v>
      </c>
      <c r="I1368" s="381">
        <f t="shared" si="149"/>
        <v>0.16090584028605484</v>
      </c>
      <c r="J1368" s="137">
        <f t="shared" si="150"/>
        <v>-9.0554559319286104E-2</v>
      </c>
      <c r="K1368" s="137">
        <f t="shared" si="151"/>
        <v>-0.15179420147193862</v>
      </c>
      <c r="L1368" s="137">
        <f t="shared" si="152"/>
        <v>-0.21859564062860973</v>
      </c>
      <c r="M1368" s="137">
        <f t="shared" si="153"/>
        <v>-0.46094440141983445</v>
      </c>
      <c r="N1368" s="383">
        <f t="shared" si="147"/>
        <v>-386.73235279124111</v>
      </c>
    </row>
    <row r="1369" spans="2:14" x14ac:dyDescent="0.2">
      <c r="B1369" s="382">
        <v>19</v>
      </c>
      <c r="C1369" s="382">
        <v>4252</v>
      </c>
      <c r="D1369" s="379" t="s">
        <v>1938</v>
      </c>
      <c r="E1369" s="380">
        <v>6743</v>
      </c>
      <c r="F1369" s="380">
        <v>453</v>
      </c>
      <c r="G1369" s="380">
        <v>5544</v>
      </c>
      <c r="H1369" s="137">
        <f t="shared" si="148"/>
        <v>27.123620309050771</v>
      </c>
      <c r="I1369" s="381">
        <f t="shared" si="149"/>
        <v>1.2162698412698412</v>
      </c>
      <c r="J1369" s="137">
        <f t="shared" si="150"/>
        <v>3.5997990410831689E-2</v>
      </c>
      <c r="K1369" s="137">
        <f t="shared" si="151"/>
        <v>0.5137078516147755</v>
      </c>
      <c r="L1369" s="137">
        <f t="shared" si="152"/>
        <v>0.66653854441590232</v>
      </c>
      <c r="M1369" s="137">
        <f t="shared" si="153"/>
        <v>1.2162443864415096</v>
      </c>
      <c r="N1369" s="383">
        <f t="shared" si="147"/>
        <v>6742.858878431729</v>
      </c>
    </row>
    <row r="1370" spans="2:14" x14ac:dyDescent="0.2">
      <c r="B1370" s="382">
        <v>19</v>
      </c>
      <c r="C1370" s="382">
        <v>4253</v>
      </c>
      <c r="D1370" s="379" t="s">
        <v>1939</v>
      </c>
      <c r="E1370" s="380">
        <v>710</v>
      </c>
      <c r="F1370" s="380">
        <v>1097</v>
      </c>
      <c r="G1370" s="380">
        <v>3899</v>
      </c>
      <c r="H1370" s="137">
        <f t="shared" si="148"/>
        <v>4.201458523245214</v>
      </c>
      <c r="I1370" s="381">
        <f t="shared" si="149"/>
        <v>0.18209797383944601</v>
      </c>
      <c r="J1370" s="137">
        <f t="shared" si="150"/>
        <v>-8.2483314395495576E-3</v>
      </c>
      <c r="K1370" s="137">
        <f t="shared" si="151"/>
        <v>-7.8847140218710074E-2</v>
      </c>
      <c r="L1370" s="137">
        <f t="shared" si="152"/>
        <v>-0.200821790237039</v>
      </c>
      <c r="M1370" s="137">
        <f t="shared" si="153"/>
        <v>-0.28791726189529865</v>
      </c>
      <c r="N1370" s="383">
        <f t="shared" si="147"/>
        <v>-1122.5894041297695</v>
      </c>
    </row>
    <row r="1371" spans="2:14" x14ac:dyDescent="0.2">
      <c r="B1371" s="382">
        <v>19</v>
      </c>
      <c r="C1371" s="382">
        <v>4254</v>
      </c>
      <c r="D1371" s="379" t="s">
        <v>1940</v>
      </c>
      <c r="E1371" s="380">
        <v>4510</v>
      </c>
      <c r="F1371" s="380">
        <v>1817</v>
      </c>
      <c r="G1371" s="380">
        <v>11349</v>
      </c>
      <c r="H1371" s="137">
        <f t="shared" si="148"/>
        <v>8.7281232801320865</v>
      </c>
      <c r="I1371" s="381">
        <f t="shared" si="149"/>
        <v>0.39739184069080974</v>
      </c>
      <c r="J1371" s="137">
        <f t="shared" si="150"/>
        <v>0.19213774624150837</v>
      </c>
      <c r="K1371" s="137">
        <f t="shared" si="151"/>
        <v>3.8170522561727531E-2</v>
      </c>
      <c r="L1371" s="137">
        <f t="shared" si="152"/>
        <v>-2.0254743035387116E-2</v>
      </c>
      <c r="M1371" s="137">
        <f t="shared" si="153"/>
        <v>0.2100535257678488</v>
      </c>
      <c r="N1371" s="383">
        <f t="shared" si="147"/>
        <v>2383.8974639393159</v>
      </c>
    </row>
    <row r="1372" spans="2:14" x14ac:dyDescent="0.2">
      <c r="B1372" s="382">
        <v>19</v>
      </c>
      <c r="C1372" s="382">
        <v>4255</v>
      </c>
      <c r="D1372" s="379" t="s">
        <v>1941</v>
      </c>
      <c r="E1372" s="380">
        <v>370</v>
      </c>
      <c r="F1372" s="380">
        <v>287</v>
      </c>
      <c r="G1372" s="380">
        <v>1549</v>
      </c>
      <c r="H1372" s="137">
        <f t="shared" si="148"/>
        <v>6.6864111498257843</v>
      </c>
      <c r="I1372" s="381">
        <f t="shared" si="149"/>
        <v>0.23886378308586184</v>
      </c>
      <c r="J1372" s="137">
        <f t="shared" si="150"/>
        <v>-7.1457362654379908E-2</v>
      </c>
      <c r="K1372" s="137">
        <f t="shared" si="151"/>
        <v>-1.4609259991293236E-2</v>
      </c>
      <c r="L1372" s="137">
        <f t="shared" si="152"/>
        <v>-0.15321228464571607</v>
      </c>
      <c r="M1372" s="137">
        <f t="shared" si="153"/>
        <v>-0.23927890729138923</v>
      </c>
      <c r="N1372" s="383">
        <f t="shared" si="147"/>
        <v>-370.64302739436192</v>
      </c>
    </row>
    <row r="1373" spans="2:14" x14ac:dyDescent="0.2">
      <c r="B1373" s="382">
        <v>19</v>
      </c>
      <c r="C1373" s="382">
        <v>4256</v>
      </c>
      <c r="D1373" s="379" t="s">
        <v>1942</v>
      </c>
      <c r="E1373" s="380">
        <v>125</v>
      </c>
      <c r="F1373" s="380">
        <v>501</v>
      </c>
      <c r="G1373" s="380">
        <v>1072</v>
      </c>
      <c r="H1373" s="137">
        <f t="shared" si="148"/>
        <v>2.3892215568862274</v>
      </c>
      <c r="I1373" s="381">
        <f t="shared" si="149"/>
        <v>0.1166044776119403</v>
      </c>
      <c r="J1373" s="137">
        <f t="shared" si="150"/>
        <v>-8.4287451117985898E-2</v>
      </c>
      <c r="K1373" s="137">
        <f t="shared" si="151"/>
        <v>-0.12569481849773551</v>
      </c>
      <c r="L1373" s="137">
        <f t="shared" si="152"/>
        <v>-0.25575121018599523</v>
      </c>
      <c r="M1373" s="137">
        <f t="shared" si="153"/>
        <v>-0.46573347980171664</v>
      </c>
      <c r="N1373" s="383">
        <f t="shared" si="147"/>
        <v>-499.26629034744025</v>
      </c>
    </row>
    <row r="1374" spans="2:14" x14ac:dyDescent="0.2">
      <c r="B1374" s="382">
        <v>19</v>
      </c>
      <c r="C1374" s="382">
        <v>4257</v>
      </c>
      <c r="D1374" s="379" t="s">
        <v>1943</v>
      </c>
      <c r="E1374" s="380">
        <v>107</v>
      </c>
      <c r="F1374" s="380">
        <v>462</v>
      </c>
      <c r="G1374" s="380">
        <v>367</v>
      </c>
      <c r="H1374" s="137">
        <f t="shared" si="148"/>
        <v>1.025974025974026</v>
      </c>
      <c r="I1374" s="381">
        <f t="shared" si="149"/>
        <v>0.29155313351498635</v>
      </c>
      <c r="J1374" s="137">
        <f t="shared" si="150"/>
        <v>-0.10325016048243502</v>
      </c>
      <c r="K1374" s="137">
        <f t="shared" si="151"/>
        <v>-0.16093578473360445</v>
      </c>
      <c r="L1374" s="137">
        <f t="shared" si="152"/>
        <v>-0.10902170659953128</v>
      </c>
      <c r="M1374" s="137">
        <f t="shared" si="153"/>
        <v>-0.3732076518155707</v>
      </c>
      <c r="N1374" s="383">
        <f t="shared" si="147"/>
        <v>-136.96720821631445</v>
      </c>
    </row>
    <row r="1375" spans="2:14" x14ac:dyDescent="0.2">
      <c r="B1375" s="382">
        <v>19</v>
      </c>
      <c r="C1375" s="382">
        <v>4258</v>
      </c>
      <c r="D1375" s="379" t="s">
        <v>1944</v>
      </c>
      <c r="E1375" s="380">
        <v>8773</v>
      </c>
      <c r="F1375" s="380">
        <v>1498</v>
      </c>
      <c r="G1375" s="380">
        <v>13854</v>
      </c>
      <c r="H1375" s="137">
        <f t="shared" si="148"/>
        <v>15.104806408544727</v>
      </c>
      <c r="I1375" s="381">
        <f t="shared" si="149"/>
        <v>0.63324671574996394</v>
      </c>
      <c r="J1375" s="137">
        <f t="shared" si="150"/>
        <v>0.25951588377050838</v>
      </c>
      <c r="K1375" s="137">
        <f t="shared" si="151"/>
        <v>0.20301254114573028</v>
      </c>
      <c r="L1375" s="137">
        <f t="shared" si="152"/>
        <v>0.17755682949281673</v>
      </c>
      <c r="M1375" s="137">
        <f t="shared" si="153"/>
        <v>0.64008525440905539</v>
      </c>
      <c r="N1375" s="383">
        <f t="shared" si="147"/>
        <v>8867.7411145830538</v>
      </c>
    </row>
    <row r="1376" spans="2:14" x14ac:dyDescent="0.2">
      <c r="B1376" s="382">
        <v>19</v>
      </c>
      <c r="C1376" s="382">
        <v>4259</v>
      </c>
      <c r="D1376" s="379" t="s">
        <v>1945</v>
      </c>
      <c r="E1376" s="380">
        <v>208</v>
      </c>
      <c r="F1376" s="380">
        <v>699</v>
      </c>
      <c r="G1376" s="380">
        <v>883</v>
      </c>
      <c r="H1376" s="137">
        <f t="shared" si="148"/>
        <v>1.5608011444921317</v>
      </c>
      <c r="I1376" s="381">
        <f t="shared" si="149"/>
        <v>0.23556058890147225</v>
      </c>
      <c r="J1376" s="137">
        <f t="shared" si="150"/>
        <v>-8.937107107526375E-2</v>
      </c>
      <c r="K1376" s="137">
        <f t="shared" si="151"/>
        <v>-0.14711010451167747</v>
      </c>
      <c r="L1376" s="137">
        <f t="shared" si="152"/>
        <v>-0.15598267485205056</v>
      </c>
      <c r="M1376" s="137">
        <f t="shared" si="153"/>
        <v>-0.39246385043899179</v>
      </c>
      <c r="N1376" s="383">
        <f t="shared" si="147"/>
        <v>-346.54557993762973</v>
      </c>
    </row>
    <row r="1377" spans="2:14" x14ac:dyDescent="0.2">
      <c r="B1377" s="382">
        <v>19</v>
      </c>
      <c r="C1377" s="382">
        <v>4260</v>
      </c>
      <c r="D1377" s="379" t="s">
        <v>1946</v>
      </c>
      <c r="E1377" s="380">
        <v>3654</v>
      </c>
      <c r="F1377" s="380">
        <v>253</v>
      </c>
      <c r="G1377" s="380">
        <v>3504</v>
      </c>
      <c r="H1377" s="137">
        <f t="shared" si="148"/>
        <v>28.292490118577074</v>
      </c>
      <c r="I1377" s="381">
        <f t="shared" si="149"/>
        <v>1.0428082191780821</v>
      </c>
      <c r="J1377" s="137">
        <f t="shared" si="150"/>
        <v>-1.8872828175659339E-2</v>
      </c>
      <c r="K1377" s="137">
        <f t="shared" si="151"/>
        <v>0.543924008664464</v>
      </c>
      <c r="L1377" s="137">
        <f t="shared" si="152"/>
        <v>0.52105621664693846</v>
      </c>
      <c r="M1377" s="137">
        <f t="shared" si="153"/>
        <v>1.0461073971357431</v>
      </c>
      <c r="N1377" s="383">
        <f t="shared" si="147"/>
        <v>3665.5603195636436</v>
      </c>
    </row>
    <row r="1378" spans="2:14" x14ac:dyDescent="0.2">
      <c r="B1378" s="382">
        <v>19</v>
      </c>
      <c r="C1378" s="382">
        <v>4261</v>
      </c>
      <c r="D1378" s="379" t="s">
        <v>1947</v>
      </c>
      <c r="E1378" s="380">
        <v>731</v>
      </c>
      <c r="F1378" s="380">
        <v>409</v>
      </c>
      <c r="G1378" s="380">
        <v>2081</v>
      </c>
      <c r="H1378" s="137">
        <f t="shared" si="148"/>
        <v>6.875305623471883</v>
      </c>
      <c r="I1378" s="381">
        <f t="shared" si="149"/>
        <v>0.35127342623738589</v>
      </c>
      <c r="J1378" s="137">
        <f t="shared" si="150"/>
        <v>-5.7147913885745971E-2</v>
      </c>
      <c r="K1378" s="137">
        <f t="shared" si="151"/>
        <v>-9.7261968520186946E-3</v>
      </c>
      <c r="L1378" s="137">
        <f t="shared" si="152"/>
        <v>-5.8934274604328221E-2</v>
      </c>
      <c r="M1378" s="137">
        <f t="shared" si="153"/>
        <v>-0.12580838534209288</v>
      </c>
      <c r="N1378" s="383">
        <f t="shared" si="147"/>
        <v>-261.80724989689526</v>
      </c>
    </row>
    <row r="1379" spans="2:14" x14ac:dyDescent="0.2">
      <c r="B1379" s="382">
        <v>19</v>
      </c>
      <c r="C1379" s="382">
        <v>4262</v>
      </c>
      <c r="D1379" s="379" t="s">
        <v>1948</v>
      </c>
      <c r="E1379" s="380">
        <v>199</v>
      </c>
      <c r="F1379" s="380">
        <v>706</v>
      </c>
      <c r="G1379" s="380">
        <v>1023</v>
      </c>
      <c r="H1379" s="137">
        <f t="shared" si="148"/>
        <v>1.7308781869688386</v>
      </c>
      <c r="I1379" s="381">
        <f t="shared" si="149"/>
        <v>0.19452590420332355</v>
      </c>
      <c r="J1379" s="137">
        <f t="shared" si="150"/>
        <v>-8.5605426662465345E-2</v>
      </c>
      <c r="K1379" s="137">
        <f t="shared" si="151"/>
        <v>-0.1427134860139293</v>
      </c>
      <c r="L1379" s="137">
        <f t="shared" si="152"/>
        <v>-0.19039848036085749</v>
      </c>
      <c r="M1379" s="137">
        <f t="shared" si="153"/>
        <v>-0.41871739303725214</v>
      </c>
      <c r="N1379" s="383">
        <f t="shared" si="147"/>
        <v>-428.34789307710895</v>
      </c>
    </row>
    <row r="1380" spans="2:14" x14ac:dyDescent="0.2">
      <c r="B1380" s="382">
        <v>19</v>
      </c>
      <c r="C1380" s="382">
        <v>4263</v>
      </c>
      <c r="D1380" s="379" t="s">
        <v>1949</v>
      </c>
      <c r="E1380" s="380">
        <v>596</v>
      </c>
      <c r="F1380" s="380">
        <v>1131</v>
      </c>
      <c r="G1380" s="380">
        <v>2547</v>
      </c>
      <c r="H1380" s="137">
        <f t="shared" si="148"/>
        <v>2.7789566755083999</v>
      </c>
      <c r="I1380" s="381">
        <f t="shared" si="149"/>
        <v>0.23400078523753434</v>
      </c>
      <c r="J1380" s="137">
        <f t="shared" si="150"/>
        <v>-4.4613697483145573E-2</v>
      </c>
      <c r="K1380" s="137">
        <f t="shared" si="151"/>
        <v>-0.11561987477338781</v>
      </c>
      <c r="L1380" s="137">
        <f t="shared" si="152"/>
        <v>-0.15729088277237199</v>
      </c>
      <c r="M1380" s="137">
        <f t="shared" si="153"/>
        <v>-0.31752445502890536</v>
      </c>
      <c r="N1380" s="383">
        <f t="shared" si="147"/>
        <v>-808.73478695862195</v>
      </c>
    </row>
    <row r="1381" spans="2:14" x14ac:dyDescent="0.2">
      <c r="B1381" s="382">
        <v>19</v>
      </c>
      <c r="C1381" s="382">
        <v>4264</v>
      </c>
      <c r="D1381" s="379" t="s">
        <v>1950</v>
      </c>
      <c r="E1381" s="380">
        <v>263</v>
      </c>
      <c r="F1381" s="380">
        <v>835</v>
      </c>
      <c r="G1381" s="380">
        <v>897</v>
      </c>
      <c r="H1381" s="137">
        <f t="shared" si="148"/>
        <v>1.3892215568862276</v>
      </c>
      <c r="I1381" s="381">
        <f t="shared" si="149"/>
        <v>0.29319955406911929</v>
      </c>
      <c r="J1381" s="137">
        <f t="shared" si="150"/>
        <v>-8.8994506633983894E-2</v>
      </c>
      <c r="K1381" s="137">
        <f t="shared" si="151"/>
        <v>-0.15154556492255233</v>
      </c>
      <c r="L1381" s="137">
        <f t="shared" si="152"/>
        <v>-0.10764085306078586</v>
      </c>
      <c r="M1381" s="137">
        <f t="shared" si="153"/>
        <v>-0.34818092461732209</v>
      </c>
      <c r="N1381" s="383">
        <f t="shared" si="147"/>
        <v>-312.31828938173788</v>
      </c>
    </row>
    <row r="1382" spans="2:14" x14ac:dyDescent="0.2">
      <c r="B1382" s="382">
        <v>19</v>
      </c>
      <c r="C1382" s="382">
        <v>4271</v>
      </c>
      <c r="D1382" s="379" t="s">
        <v>1951</v>
      </c>
      <c r="E1382" s="380">
        <v>3588</v>
      </c>
      <c r="F1382" s="380">
        <v>416</v>
      </c>
      <c r="G1382" s="380">
        <v>8891</v>
      </c>
      <c r="H1382" s="137">
        <f t="shared" si="148"/>
        <v>29.997596153846153</v>
      </c>
      <c r="I1382" s="381">
        <f t="shared" si="149"/>
        <v>0.40355415588797661</v>
      </c>
      <c r="J1382" s="137">
        <f t="shared" si="150"/>
        <v>0.12602378933680494</v>
      </c>
      <c r="K1382" s="137">
        <f t="shared" si="151"/>
        <v>0.58800227240962966</v>
      </c>
      <c r="L1382" s="137">
        <f t="shared" si="152"/>
        <v>-1.5086406958974457E-2</v>
      </c>
      <c r="M1382" s="137">
        <f t="shared" si="153"/>
        <v>0.69893965478746012</v>
      </c>
      <c r="N1382" s="383">
        <f t="shared" si="147"/>
        <v>6214.2724707153075</v>
      </c>
    </row>
    <row r="1383" spans="2:14" x14ac:dyDescent="0.2">
      <c r="B1383" s="382">
        <v>19</v>
      </c>
      <c r="C1383" s="382">
        <v>4273</v>
      </c>
      <c r="D1383" s="379" t="s">
        <v>1952</v>
      </c>
      <c r="E1383" s="380">
        <v>158</v>
      </c>
      <c r="F1383" s="380">
        <v>503</v>
      </c>
      <c r="G1383" s="380">
        <v>868</v>
      </c>
      <c r="H1383" s="137">
        <f t="shared" si="148"/>
        <v>2.0397614314115309</v>
      </c>
      <c r="I1383" s="381">
        <f t="shared" si="149"/>
        <v>0.18202764976958524</v>
      </c>
      <c r="J1383" s="137">
        <f t="shared" si="150"/>
        <v>-8.9774532976634999E-2</v>
      </c>
      <c r="K1383" s="137">
        <f t="shared" si="151"/>
        <v>-0.13472862358696655</v>
      </c>
      <c r="L1383" s="137">
        <f t="shared" si="152"/>
        <v>-0.2008807710609132</v>
      </c>
      <c r="M1383" s="137">
        <f t="shared" si="153"/>
        <v>-0.42538392762451471</v>
      </c>
      <c r="N1383" s="383">
        <f t="shared" si="147"/>
        <v>-369.23324917807878</v>
      </c>
    </row>
    <row r="1384" spans="2:14" x14ac:dyDescent="0.2">
      <c r="B1384" s="382">
        <v>19</v>
      </c>
      <c r="C1384" s="382">
        <v>4274</v>
      </c>
      <c r="D1384" s="379" t="s">
        <v>1953</v>
      </c>
      <c r="E1384" s="380">
        <v>754</v>
      </c>
      <c r="F1384" s="380">
        <v>1354</v>
      </c>
      <c r="G1384" s="380">
        <v>4257</v>
      </c>
      <c r="H1384" s="137">
        <f t="shared" si="148"/>
        <v>3.7008862629246675</v>
      </c>
      <c r="I1384" s="381">
        <f t="shared" si="149"/>
        <v>0.17712003758515388</v>
      </c>
      <c r="J1384" s="137">
        <f t="shared" si="150"/>
        <v>1.3809592731777902E-3</v>
      </c>
      <c r="K1384" s="137">
        <f t="shared" si="151"/>
        <v>-9.178730678755391E-2</v>
      </c>
      <c r="L1384" s="137">
        <f t="shared" si="152"/>
        <v>-0.20499678724805989</v>
      </c>
      <c r="M1384" s="137">
        <f t="shared" si="153"/>
        <v>-0.29540313476243601</v>
      </c>
      <c r="N1384" s="383">
        <f t="shared" si="147"/>
        <v>-1257.5311446836902</v>
      </c>
    </row>
    <row r="1385" spans="2:14" x14ac:dyDescent="0.2">
      <c r="B1385" s="382">
        <v>19</v>
      </c>
      <c r="C1385" s="382">
        <v>4275</v>
      </c>
      <c r="D1385" s="379" t="s">
        <v>1954</v>
      </c>
      <c r="E1385" s="380">
        <v>259</v>
      </c>
      <c r="F1385" s="380">
        <v>435</v>
      </c>
      <c r="G1385" s="380">
        <v>935</v>
      </c>
      <c r="H1385" s="137">
        <f t="shared" si="148"/>
        <v>2.7448275862068967</v>
      </c>
      <c r="I1385" s="381">
        <f t="shared" si="149"/>
        <v>0.27700534759358286</v>
      </c>
      <c r="J1385" s="137">
        <f t="shared" si="150"/>
        <v>-8.7972403150510053E-2</v>
      </c>
      <c r="K1385" s="137">
        <f t="shared" si="151"/>
        <v>-0.1165021372066309</v>
      </c>
      <c r="L1385" s="137">
        <f t="shared" si="152"/>
        <v>-0.12122294013008578</v>
      </c>
      <c r="M1385" s="137">
        <f t="shared" si="153"/>
        <v>-0.32569748048722674</v>
      </c>
      <c r="N1385" s="383">
        <f t="shared" si="147"/>
        <v>-304.527144255557</v>
      </c>
    </row>
    <row r="1386" spans="2:14" x14ac:dyDescent="0.2">
      <c r="B1386" s="382">
        <v>19</v>
      </c>
      <c r="C1386" s="382">
        <v>4276</v>
      </c>
      <c r="D1386" s="379" t="s">
        <v>1955</v>
      </c>
      <c r="E1386" s="380">
        <v>1773</v>
      </c>
      <c r="F1386" s="380">
        <v>885</v>
      </c>
      <c r="G1386" s="380">
        <v>5035</v>
      </c>
      <c r="H1386" s="137">
        <f t="shared" si="148"/>
        <v>7.6926553672316382</v>
      </c>
      <c r="I1386" s="381">
        <f t="shared" si="149"/>
        <v>0.35213505461767625</v>
      </c>
      <c r="J1386" s="137">
        <f t="shared" si="150"/>
        <v>2.230718322430035E-2</v>
      </c>
      <c r="K1386" s="137">
        <f t="shared" si="151"/>
        <v>1.1402904114303737E-2</v>
      </c>
      <c r="L1386" s="137">
        <f t="shared" si="152"/>
        <v>-5.8211626557314503E-2</v>
      </c>
      <c r="M1386" s="137">
        <f t="shared" si="153"/>
        <v>-2.4501539218710414E-2</v>
      </c>
      <c r="N1386" s="383">
        <f t="shared" si="147"/>
        <v>-123.36524996620693</v>
      </c>
    </row>
    <row r="1387" spans="2:14" x14ac:dyDescent="0.2">
      <c r="B1387" s="382">
        <v>19</v>
      </c>
      <c r="C1387" s="382">
        <v>4277</v>
      </c>
      <c r="D1387" s="379" t="s">
        <v>1956</v>
      </c>
      <c r="E1387" s="380">
        <v>387</v>
      </c>
      <c r="F1387" s="380">
        <v>385</v>
      </c>
      <c r="G1387" s="380">
        <v>957</v>
      </c>
      <c r="H1387" s="137">
        <f t="shared" si="148"/>
        <v>3.4909090909090907</v>
      </c>
      <c r="I1387" s="381">
        <f t="shared" si="149"/>
        <v>0.40438871473354232</v>
      </c>
      <c r="J1387" s="137">
        <f t="shared" si="150"/>
        <v>-8.7380659028498869E-2</v>
      </c>
      <c r="K1387" s="137">
        <f t="shared" si="151"/>
        <v>-9.7215373416328715E-2</v>
      </c>
      <c r="L1387" s="137">
        <f t="shared" si="152"/>
        <v>-1.4386462140927887E-2</v>
      </c>
      <c r="M1387" s="137">
        <f t="shared" si="153"/>
        <v>-0.19898249458575548</v>
      </c>
      <c r="N1387" s="383">
        <f t="shared" si="147"/>
        <v>-190.42624731856799</v>
      </c>
    </row>
    <row r="1388" spans="2:14" x14ac:dyDescent="0.2">
      <c r="B1388" s="382">
        <v>19</v>
      </c>
      <c r="C1388" s="382">
        <v>4279</v>
      </c>
      <c r="D1388" s="379" t="s">
        <v>1957</v>
      </c>
      <c r="E1388" s="380">
        <v>904</v>
      </c>
      <c r="F1388" s="380">
        <v>1842</v>
      </c>
      <c r="G1388" s="380">
        <v>3101</v>
      </c>
      <c r="H1388" s="137">
        <f t="shared" si="148"/>
        <v>2.1742671009771986</v>
      </c>
      <c r="I1388" s="381">
        <f t="shared" si="149"/>
        <v>0.29151886488229606</v>
      </c>
      <c r="J1388" s="137">
        <f t="shared" si="150"/>
        <v>-2.9712504592500459E-2</v>
      </c>
      <c r="K1388" s="137">
        <f t="shared" si="151"/>
        <v>-0.13125155163032429</v>
      </c>
      <c r="L1388" s="137">
        <f t="shared" si="152"/>
        <v>-0.10905044771467322</v>
      </c>
      <c r="M1388" s="137">
        <f t="shared" si="153"/>
        <v>-0.27001450393749798</v>
      </c>
      <c r="N1388" s="383">
        <f t="shared" si="147"/>
        <v>-837.31497671018121</v>
      </c>
    </row>
    <row r="1389" spans="2:14" x14ac:dyDescent="0.2">
      <c r="B1389" s="382">
        <v>19</v>
      </c>
      <c r="C1389" s="382">
        <v>4280</v>
      </c>
      <c r="D1389" s="379" t="s">
        <v>1958</v>
      </c>
      <c r="E1389" s="380">
        <v>5905</v>
      </c>
      <c r="F1389" s="380">
        <v>1287</v>
      </c>
      <c r="G1389" s="380">
        <v>15080</v>
      </c>
      <c r="H1389" s="137">
        <f t="shared" si="148"/>
        <v>16.305361305361306</v>
      </c>
      <c r="I1389" s="381">
        <f t="shared" si="149"/>
        <v>0.39157824933687002</v>
      </c>
      <c r="J1389" s="137">
        <f t="shared" si="150"/>
        <v>0.2924921698425858</v>
      </c>
      <c r="K1389" s="137">
        <f t="shared" si="151"/>
        <v>0.23404778135240778</v>
      </c>
      <c r="L1389" s="137">
        <f t="shared" si="152"/>
        <v>-2.5130604293165899E-2</v>
      </c>
      <c r="M1389" s="137">
        <f t="shared" si="153"/>
        <v>0.50140934690182759</v>
      </c>
      <c r="N1389" s="383">
        <f t="shared" si="147"/>
        <v>7561.25295127956</v>
      </c>
    </row>
    <row r="1390" spans="2:14" x14ac:dyDescent="0.2">
      <c r="B1390" s="382">
        <v>19</v>
      </c>
      <c r="C1390" s="382">
        <v>4281</v>
      </c>
      <c r="D1390" s="379" t="s">
        <v>1959</v>
      </c>
      <c r="E1390" s="380">
        <v>596</v>
      </c>
      <c r="F1390" s="380">
        <v>799</v>
      </c>
      <c r="G1390" s="380">
        <v>1627</v>
      </c>
      <c r="H1390" s="137">
        <f t="shared" si="148"/>
        <v>2.7822277847309138</v>
      </c>
      <c r="I1390" s="381">
        <f t="shared" si="149"/>
        <v>0.3663183773816841</v>
      </c>
      <c r="J1390" s="137">
        <f t="shared" si="150"/>
        <v>-6.935936076724937E-2</v>
      </c>
      <c r="K1390" s="137">
        <f t="shared" si="151"/>
        <v>-0.11553531415834874</v>
      </c>
      <c r="L1390" s="137">
        <f t="shared" si="152"/>
        <v>-4.6316068414113974E-2</v>
      </c>
      <c r="M1390" s="137">
        <f t="shared" si="153"/>
        <v>-0.23121074333971209</v>
      </c>
      <c r="N1390" s="383">
        <f t="shared" si="147"/>
        <v>-376.17987941371155</v>
      </c>
    </row>
    <row r="1391" spans="2:14" x14ac:dyDescent="0.2">
      <c r="B1391" s="382">
        <v>19</v>
      </c>
      <c r="C1391" s="382">
        <v>4282</v>
      </c>
      <c r="D1391" s="379" t="s">
        <v>1960</v>
      </c>
      <c r="E1391" s="380">
        <v>5330</v>
      </c>
      <c r="F1391" s="380">
        <v>1154</v>
      </c>
      <c r="G1391" s="380">
        <v>9866</v>
      </c>
      <c r="H1391" s="137">
        <f t="shared" si="148"/>
        <v>13.168110918544194</v>
      </c>
      <c r="I1391" s="381">
        <f t="shared" si="149"/>
        <v>0.54023920535171299</v>
      </c>
      <c r="J1391" s="137">
        <f t="shared" si="150"/>
        <v>0.1522488129259367</v>
      </c>
      <c r="K1391" s="137">
        <f t="shared" si="151"/>
        <v>0.15294751713164015</v>
      </c>
      <c r="L1391" s="137">
        <f t="shared" si="152"/>
        <v>9.9551395497878364E-2</v>
      </c>
      <c r="M1391" s="137">
        <f t="shared" si="153"/>
        <v>0.40474772555545524</v>
      </c>
      <c r="N1391" s="383">
        <f t="shared" si="147"/>
        <v>3993.2410603301214</v>
      </c>
    </row>
    <row r="1392" spans="2:14" x14ac:dyDescent="0.2">
      <c r="B1392" s="382">
        <v>19</v>
      </c>
      <c r="C1392" s="382">
        <v>4283</v>
      </c>
      <c r="D1392" s="379" t="s">
        <v>1961</v>
      </c>
      <c r="E1392" s="380">
        <v>1788</v>
      </c>
      <c r="F1392" s="380">
        <v>604</v>
      </c>
      <c r="G1392" s="380">
        <v>4564</v>
      </c>
      <c r="H1392" s="137">
        <f t="shared" si="148"/>
        <v>10.516556291390728</v>
      </c>
      <c r="I1392" s="381">
        <f t="shared" si="149"/>
        <v>0.39176161262050835</v>
      </c>
      <c r="J1392" s="137">
        <f t="shared" si="150"/>
        <v>9.6384795212428633E-3</v>
      </c>
      <c r="K1392" s="137">
        <f t="shared" si="151"/>
        <v>8.440285083354622E-2</v>
      </c>
      <c r="L1392" s="137">
        <f t="shared" si="152"/>
        <v>-2.4976817438129153E-2</v>
      </c>
      <c r="M1392" s="137">
        <f t="shared" si="153"/>
        <v>6.9064512916659923E-2</v>
      </c>
      <c r="N1392" s="383">
        <f t="shared" si="147"/>
        <v>315.21043695163587</v>
      </c>
    </row>
    <row r="1393" spans="2:14" x14ac:dyDescent="0.2">
      <c r="B1393" s="382">
        <v>19</v>
      </c>
      <c r="C1393" s="382">
        <v>4284</v>
      </c>
      <c r="D1393" s="379" t="s">
        <v>1962</v>
      </c>
      <c r="E1393" s="380">
        <v>377</v>
      </c>
      <c r="F1393" s="380">
        <v>891</v>
      </c>
      <c r="G1393" s="380">
        <v>1344</v>
      </c>
      <c r="H1393" s="137">
        <f t="shared" si="148"/>
        <v>1.9315375982042648</v>
      </c>
      <c r="I1393" s="381">
        <f t="shared" si="149"/>
        <v>0.28050595238095238</v>
      </c>
      <c r="J1393" s="137">
        <f t="shared" si="150"/>
        <v>-7.697134197312043E-2</v>
      </c>
      <c r="K1393" s="137">
        <f t="shared" si="151"/>
        <v>-0.13752629045632925</v>
      </c>
      <c r="L1393" s="137">
        <f t="shared" si="152"/>
        <v>-0.11828698157669293</v>
      </c>
      <c r="M1393" s="137">
        <f t="shared" si="153"/>
        <v>-0.33278461400614262</v>
      </c>
      <c r="N1393" s="383">
        <f t="shared" si="147"/>
        <v>-447.26252122425569</v>
      </c>
    </row>
    <row r="1394" spans="2:14" x14ac:dyDescent="0.2">
      <c r="B1394" s="382">
        <v>19</v>
      </c>
      <c r="C1394" s="382">
        <v>4285</v>
      </c>
      <c r="D1394" s="379" t="s">
        <v>1963</v>
      </c>
      <c r="E1394" s="380">
        <v>1419</v>
      </c>
      <c r="F1394" s="380">
        <v>601</v>
      </c>
      <c r="G1394" s="380">
        <v>5104</v>
      </c>
      <c r="H1394" s="137">
        <f t="shared" si="148"/>
        <v>10.853577371048253</v>
      </c>
      <c r="I1394" s="381">
        <f t="shared" si="149"/>
        <v>0.27801724137931033</v>
      </c>
      <c r="J1394" s="137">
        <f t="shared" si="150"/>
        <v>2.4163107970608135E-2</v>
      </c>
      <c r="K1394" s="137">
        <f t="shared" si="151"/>
        <v>9.3115097303590896E-2</v>
      </c>
      <c r="L1394" s="137">
        <f t="shared" si="152"/>
        <v>-0.12037426443094636</v>
      </c>
      <c r="M1394" s="137">
        <f t="shared" si="153"/>
        <v>-3.0960591567473217E-3</v>
      </c>
      <c r="N1394" s="383">
        <f t="shared" si="147"/>
        <v>-15.802285936038331</v>
      </c>
    </row>
    <row r="1395" spans="2:14" x14ac:dyDescent="0.2">
      <c r="B1395" s="382">
        <v>19</v>
      </c>
      <c r="C1395" s="382">
        <v>4286</v>
      </c>
      <c r="D1395" s="379" t="s">
        <v>1964</v>
      </c>
      <c r="E1395" s="380">
        <v>353</v>
      </c>
      <c r="F1395" s="380">
        <v>706</v>
      </c>
      <c r="G1395" s="380">
        <v>1433</v>
      </c>
      <c r="H1395" s="137">
        <f t="shared" si="148"/>
        <v>2.5297450424929178</v>
      </c>
      <c r="I1395" s="381">
        <f t="shared" si="149"/>
        <v>0.24633635729239359</v>
      </c>
      <c r="J1395" s="137">
        <f t="shared" si="150"/>
        <v>-7.45774680249843E-2</v>
      </c>
      <c r="K1395" s="137">
        <f t="shared" si="151"/>
        <v>-0.12206218150458556</v>
      </c>
      <c r="L1395" s="137">
        <f t="shared" si="152"/>
        <v>-0.14694503384474364</v>
      </c>
      <c r="M1395" s="137">
        <f t="shared" si="153"/>
        <v>-0.34358468337431347</v>
      </c>
      <c r="N1395" s="383">
        <f t="shared" si="147"/>
        <v>-492.35685127539119</v>
      </c>
    </row>
    <row r="1396" spans="2:14" x14ac:dyDescent="0.2">
      <c r="B1396" s="382">
        <v>19</v>
      </c>
      <c r="C1396" s="382">
        <v>4287</v>
      </c>
      <c r="D1396" s="379" t="s">
        <v>1965</v>
      </c>
      <c r="E1396" s="380">
        <v>571</v>
      </c>
      <c r="F1396" s="380">
        <v>1010</v>
      </c>
      <c r="G1396" s="380">
        <v>2013</v>
      </c>
      <c r="H1396" s="137">
        <f t="shared" si="148"/>
        <v>2.5584158415841585</v>
      </c>
      <c r="I1396" s="381">
        <f t="shared" si="149"/>
        <v>0.2836562344759066</v>
      </c>
      <c r="J1396" s="137">
        <f t="shared" si="150"/>
        <v>-5.8976941171962345E-2</v>
      </c>
      <c r="K1396" s="137">
        <f t="shared" si="151"/>
        <v>-0.12132101994748101</v>
      </c>
      <c r="L1396" s="137">
        <f t="shared" si="152"/>
        <v>-0.11564483879735014</v>
      </c>
      <c r="M1396" s="137">
        <f t="shared" si="153"/>
        <v>-0.29594279991679351</v>
      </c>
      <c r="N1396" s="383">
        <f t="shared" si="147"/>
        <v>-595.73285623250536</v>
      </c>
    </row>
    <row r="1397" spans="2:14" x14ac:dyDescent="0.2">
      <c r="B1397" s="382">
        <v>19</v>
      </c>
      <c r="C1397" s="382">
        <v>4288</v>
      </c>
      <c r="D1397" s="379" t="s">
        <v>1966</v>
      </c>
      <c r="E1397" s="380">
        <v>47</v>
      </c>
      <c r="F1397" s="380">
        <v>120</v>
      </c>
      <c r="G1397" s="380">
        <v>166</v>
      </c>
      <c r="H1397" s="137">
        <f t="shared" si="148"/>
        <v>1.7749999999999999</v>
      </c>
      <c r="I1397" s="381">
        <f t="shared" si="149"/>
        <v>0.28313253012048195</v>
      </c>
      <c r="J1397" s="137">
        <f t="shared" si="150"/>
        <v>-0.10865654996080985</v>
      </c>
      <c r="K1397" s="137">
        <f t="shared" si="151"/>
        <v>-0.14157290421345756</v>
      </c>
      <c r="L1397" s="137">
        <f t="shared" si="152"/>
        <v>-0.11608406983745664</v>
      </c>
      <c r="M1397" s="137">
        <f t="shared" si="153"/>
        <v>-0.36631352401172401</v>
      </c>
      <c r="N1397" s="383">
        <f t="shared" si="147"/>
        <v>-60.808044985946189</v>
      </c>
    </row>
    <row r="1398" spans="2:14" x14ac:dyDescent="0.2">
      <c r="B1398" s="382">
        <v>19</v>
      </c>
      <c r="C1398" s="382">
        <v>4289</v>
      </c>
      <c r="D1398" s="379" t="s">
        <v>1967</v>
      </c>
      <c r="E1398" s="380">
        <v>11030</v>
      </c>
      <c r="F1398" s="380">
        <v>1100</v>
      </c>
      <c r="G1398" s="380">
        <v>12796</v>
      </c>
      <c r="H1398" s="137">
        <f t="shared" si="148"/>
        <v>21.66</v>
      </c>
      <c r="I1398" s="381">
        <f t="shared" si="149"/>
        <v>0.86198812128790248</v>
      </c>
      <c r="J1398" s="137">
        <f t="shared" si="150"/>
        <v>0.23105837099378898</v>
      </c>
      <c r="K1398" s="137">
        <f t="shared" si="151"/>
        <v>0.37246918844402477</v>
      </c>
      <c r="L1398" s="137">
        <f t="shared" si="152"/>
        <v>0.3694023324548511</v>
      </c>
      <c r="M1398" s="137">
        <f t="shared" si="153"/>
        <v>0.97292989189266488</v>
      </c>
      <c r="N1398" s="383">
        <f t="shared" si="147"/>
        <v>12449.61089665854</v>
      </c>
    </row>
    <row r="1399" spans="2:14" x14ac:dyDescent="0.2">
      <c r="B1399" s="382">
        <v>19</v>
      </c>
      <c r="C1399" s="382">
        <v>4303</v>
      </c>
      <c r="D1399" s="379" t="s">
        <v>1968</v>
      </c>
      <c r="E1399" s="380">
        <v>1798</v>
      </c>
      <c r="F1399" s="380">
        <v>664</v>
      </c>
      <c r="G1399" s="380">
        <v>4305</v>
      </c>
      <c r="H1399" s="137">
        <f t="shared" si="148"/>
        <v>9.1912650602409638</v>
      </c>
      <c r="I1399" s="381">
        <f t="shared" si="149"/>
        <v>0.41765389082462251</v>
      </c>
      <c r="J1399" s="137">
        <f t="shared" si="150"/>
        <v>2.6720373575658146E-3</v>
      </c>
      <c r="K1399" s="137">
        <f t="shared" si="151"/>
        <v>5.0143083278060385E-2</v>
      </c>
      <c r="L1399" s="137">
        <f t="shared" si="152"/>
        <v>-3.2609539580591477E-3</v>
      </c>
      <c r="M1399" s="137">
        <f t="shared" si="153"/>
        <v>4.9554166677567048E-2</v>
      </c>
      <c r="N1399" s="383">
        <f t="shared" si="147"/>
        <v>213.33068754692613</v>
      </c>
    </row>
    <row r="1400" spans="2:14" x14ac:dyDescent="0.2">
      <c r="B1400" s="382">
        <v>19</v>
      </c>
      <c r="C1400" s="382">
        <v>4304</v>
      </c>
      <c r="D1400" s="379" t="s">
        <v>1969</v>
      </c>
      <c r="E1400" s="380">
        <v>2373</v>
      </c>
      <c r="F1400" s="380">
        <v>650</v>
      </c>
      <c r="G1400" s="380">
        <v>4473</v>
      </c>
      <c r="H1400" s="137">
        <f t="shared" si="148"/>
        <v>10.532307692307691</v>
      </c>
      <c r="I1400" s="381">
        <f t="shared" si="149"/>
        <v>0.53051643192488263</v>
      </c>
      <c r="J1400" s="137">
        <f t="shared" si="150"/>
        <v>7.1908106529238996E-3</v>
      </c>
      <c r="K1400" s="137">
        <f t="shared" si="151"/>
        <v>8.4810036304486275E-2</v>
      </c>
      <c r="L1400" s="137">
        <f t="shared" si="152"/>
        <v>9.1396901763481836E-2</v>
      </c>
      <c r="M1400" s="137">
        <f t="shared" si="153"/>
        <v>0.18339774872089201</v>
      </c>
      <c r="N1400" s="383">
        <f t="shared" si="147"/>
        <v>820.33813002854993</v>
      </c>
    </row>
    <row r="1401" spans="2:14" x14ac:dyDescent="0.2">
      <c r="B1401" s="382">
        <v>19</v>
      </c>
      <c r="C1401" s="382">
        <v>4305</v>
      </c>
      <c r="D1401" s="379" t="s">
        <v>1970</v>
      </c>
      <c r="E1401" s="380">
        <v>840</v>
      </c>
      <c r="F1401" s="380">
        <v>1185</v>
      </c>
      <c r="G1401" s="380">
        <v>2703</v>
      </c>
      <c r="H1401" s="137">
        <f t="shared" si="148"/>
        <v>2.9898734177215189</v>
      </c>
      <c r="I1401" s="381">
        <f t="shared" si="149"/>
        <v>0.31076581576026635</v>
      </c>
      <c r="J1401" s="137">
        <f t="shared" si="150"/>
        <v>-4.0417693708884497E-2</v>
      </c>
      <c r="K1401" s="137">
        <f t="shared" si="151"/>
        <v>-0.11016751955368803</v>
      </c>
      <c r="L1401" s="137">
        <f t="shared" si="152"/>
        <v>-9.2908022765477202E-2</v>
      </c>
      <c r="M1401" s="137">
        <f t="shared" si="153"/>
        <v>-0.24349323602804973</v>
      </c>
      <c r="N1401" s="383">
        <f t="shared" si="147"/>
        <v>-658.16221698381844</v>
      </c>
    </row>
    <row r="1402" spans="2:14" x14ac:dyDescent="0.2">
      <c r="B1402" s="382">
        <v>19</v>
      </c>
      <c r="C1402" s="382">
        <v>4306</v>
      </c>
      <c r="D1402" s="379" t="s">
        <v>1971</v>
      </c>
      <c r="E1402" s="380">
        <v>192</v>
      </c>
      <c r="F1402" s="380">
        <v>558</v>
      </c>
      <c r="G1402" s="380">
        <v>590</v>
      </c>
      <c r="H1402" s="137">
        <f t="shared" si="148"/>
        <v>1.4014336917562724</v>
      </c>
      <c r="I1402" s="381">
        <f t="shared" si="149"/>
        <v>0.3254237288135593</v>
      </c>
      <c r="J1402" s="137">
        <f t="shared" si="150"/>
        <v>-9.7252026882048981E-2</v>
      </c>
      <c r="K1402" s="137">
        <f t="shared" si="151"/>
        <v>-0.15122987212072114</v>
      </c>
      <c r="L1402" s="137">
        <f t="shared" si="152"/>
        <v>-8.0614425567936354E-2</v>
      </c>
      <c r="M1402" s="137">
        <f t="shared" si="153"/>
        <v>-0.32909632457070648</v>
      </c>
      <c r="N1402" s="383">
        <f t="shared" si="147"/>
        <v>-194.16683149671681</v>
      </c>
    </row>
    <row r="1403" spans="2:14" x14ac:dyDescent="0.2">
      <c r="B1403" s="382">
        <v>19</v>
      </c>
      <c r="C1403" s="382">
        <v>4307</v>
      </c>
      <c r="D1403" s="379" t="s">
        <v>1972</v>
      </c>
      <c r="E1403" s="380">
        <v>186</v>
      </c>
      <c r="F1403" s="380">
        <v>434</v>
      </c>
      <c r="G1403" s="380">
        <v>994</v>
      </c>
      <c r="H1403" s="137">
        <f t="shared" si="148"/>
        <v>2.7188940092165899</v>
      </c>
      <c r="I1403" s="381">
        <f t="shared" si="149"/>
        <v>0.18712273641851107</v>
      </c>
      <c r="J1403" s="137">
        <f t="shared" si="150"/>
        <v>-8.6385453005116436E-2</v>
      </c>
      <c r="K1403" s="137">
        <f t="shared" si="151"/>
        <v>-0.11717253952929579</v>
      </c>
      <c r="L1403" s="137">
        <f t="shared" si="152"/>
        <v>-0.19660751996979756</v>
      </c>
      <c r="M1403" s="137">
        <f t="shared" si="153"/>
        <v>-0.40016551250420979</v>
      </c>
      <c r="N1403" s="383">
        <f t="shared" si="147"/>
        <v>-397.76451942918453</v>
      </c>
    </row>
    <row r="1404" spans="2:14" x14ac:dyDescent="0.2">
      <c r="B1404" s="382">
        <v>19</v>
      </c>
      <c r="C1404" s="382">
        <v>4309</v>
      </c>
      <c r="D1404" s="379" t="s">
        <v>1973</v>
      </c>
      <c r="E1404" s="380">
        <v>1008</v>
      </c>
      <c r="F1404" s="380">
        <v>615</v>
      </c>
      <c r="G1404" s="380">
        <v>3673</v>
      </c>
      <c r="H1404" s="137">
        <f t="shared" si="148"/>
        <v>7.6113821138211382</v>
      </c>
      <c r="I1404" s="381">
        <f t="shared" si="149"/>
        <v>0.27443506670296758</v>
      </c>
      <c r="J1404" s="137">
        <f t="shared" si="150"/>
        <v>-1.4327157420209837E-2</v>
      </c>
      <c r="K1404" s="137">
        <f t="shared" si="151"/>
        <v>9.3019298492690219E-3</v>
      </c>
      <c r="L1404" s="137">
        <f t="shared" si="152"/>
        <v>-0.12337863568093789</v>
      </c>
      <c r="M1404" s="137">
        <f t="shared" si="153"/>
        <v>-0.12840386325187869</v>
      </c>
      <c r="N1404" s="383">
        <f t="shared" si="147"/>
        <v>-471.62738972415042</v>
      </c>
    </row>
    <row r="1405" spans="2:14" x14ac:dyDescent="0.2">
      <c r="B1405" s="382">
        <v>19</v>
      </c>
      <c r="C1405" s="382">
        <v>4310</v>
      </c>
      <c r="D1405" s="379" t="s">
        <v>1974</v>
      </c>
      <c r="E1405" s="380">
        <v>456</v>
      </c>
      <c r="F1405" s="380">
        <v>368</v>
      </c>
      <c r="G1405" s="380">
        <v>1759</v>
      </c>
      <c r="H1405" s="137">
        <f t="shared" si="148"/>
        <v>6.0190217391304346</v>
      </c>
      <c r="I1405" s="381">
        <f t="shared" si="149"/>
        <v>0.25923820352472998</v>
      </c>
      <c r="J1405" s="137">
        <f t="shared" si="150"/>
        <v>-6.5808896035182293E-2</v>
      </c>
      <c r="K1405" s="137">
        <f t="shared" si="151"/>
        <v>-3.1861774413786646E-2</v>
      </c>
      <c r="L1405" s="137">
        <f t="shared" si="152"/>
        <v>-0.13612425055122276</v>
      </c>
      <c r="M1405" s="137">
        <f t="shared" si="153"/>
        <v>-0.2337949210001917</v>
      </c>
      <c r="N1405" s="383">
        <f t="shared" si="147"/>
        <v>-411.2452660393372</v>
      </c>
    </row>
    <row r="1406" spans="2:14" x14ac:dyDescent="0.2">
      <c r="B1406" s="382">
        <v>19</v>
      </c>
      <c r="C1406" s="382">
        <v>4311</v>
      </c>
      <c r="D1406" s="379" t="s">
        <v>1975</v>
      </c>
      <c r="E1406" s="380">
        <v>1049</v>
      </c>
      <c r="F1406" s="380">
        <v>611</v>
      </c>
      <c r="G1406" s="380">
        <v>1596</v>
      </c>
      <c r="H1406" s="137">
        <f t="shared" si="148"/>
        <v>4.3289689034369889</v>
      </c>
      <c r="I1406" s="381">
        <f t="shared" si="149"/>
        <v>0.65726817042606511</v>
      </c>
      <c r="J1406" s="137">
        <f t="shared" si="150"/>
        <v>-7.0193182030083304E-2</v>
      </c>
      <c r="K1406" s="137">
        <f t="shared" si="151"/>
        <v>-7.5550901713840518E-2</v>
      </c>
      <c r="L1406" s="137">
        <f t="shared" si="152"/>
        <v>0.19770363257544446</v>
      </c>
      <c r="M1406" s="137">
        <f t="shared" si="153"/>
        <v>5.1959548831520624E-2</v>
      </c>
      <c r="N1406" s="383">
        <f t="shared" si="147"/>
        <v>82.927439935106918</v>
      </c>
    </row>
    <row r="1407" spans="2:14" x14ac:dyDescent="0.2">
      <c r="B1407" s="382">
        <v>19</v>
      </c>
      <c r="C1407" s="382">
        <v>4312</v>
      </c>
      <c r="D1407" s="379" t="s">
        <v>1976</v>
      </c>
      <c r="E1407" s="380">
        <v>1175</v>
      </c>
      <c r="F1407" s="380">
        <v>1263</v>
      </c>
      <c r="G1407" s="380">
        <v>2929</v>
      </c>
      <c r="H1407" s="137">
        <f t="shared" si="148"/>
        <v>3.2494061757719717</v>
      </c>
      <c r="I1407" s="381">
        <f t="shared" si="149"/>
        <v>0.40116080573574597</v>
      </c>
      <c r="J1407" s="137">
        <f t="shared" si="150"/>
        <v>-3.4338867728224212E-2</v>
      </c>
      <c r="K1407" s="137">
        <f t="shared" si="151"/>
        <v>-0.10345840403639243</v>
      </c>
      <c r="L1407" s="137">
        <f t="shared" si="152"/>
        <v>-1.7093710632916398E-2</v>
      </c>
      <c r="M1407" s="137">
        <f t="shared" si="153"/>
        <v>-0.15489098239753304</v>
      </c>
      <c r="N1407" s="383">
        <f t="shared" si="147"/>
        <v>-453.67568744237428</v>
      </c>
    </row>
    <row r="1408" spans="2:14" x14ac:dyDescent="0.2">
      <c r="B1408" s="382">
        <v>19</v>
      </c>
      <c r="C1408" s="382">
        <v>4313</v>
      </c>
      <c r="D1408" s="379" t="s">
        <v>1977</v>
      </c>
      <c r="E1408" s="380">
        <v>1252</v>
      </c>
      <c r="F1408" s="380">
        <v>1287</v>
      </c>
      <c r="G1408" s="380">
        <v>2404</v>
      </c>
      <c r="H1408" s="137">
        <f t="shared" si="148"/>
        <v>2.8407148407148406</v>
      </c>
      <c r="I1408" s="381">
        <f t="shared" si="149"/>
        <v>0.52079866888519133</v>
      </c>
      <c r="J1408" s="137">
        <f t="shared" si="150"/>
        <v>-4.8460034276218228E-2</v>
      </c>
      <c r="K1408" s="137">
        <f t="shared" si="151"/>
        <v>-0.11402338010497419</v>
      </c>
      <c r="L1408" s="137">
        <f t="shared" si="152"/>
        <v>8.3246610242665608E-2</v>
      </c>
      <c r="M1408" s="137">
        <f t="shared" si="153"/>
        <v>-7.9236804138526795E-2</v>
      </c>
      <c r="N1408" s="383">
        <f t="shared" si="147"/>
        <v>-190.48527714901843</v>
      </c>
    </row>
    <row r="1409" spans="2:14" x14ac:dyDescent="0.2">
      <c r="B1409" s="382">
        <v>19</v>
      </c>
      <c r="C1409" s="382">
        <v>4314</v>
      </c>
      <c r="D1409" s="379" t="s">
        <v>1978</v>
      </c>
      <c r="E1409" s="380">
        <v>138</v>
      </c>
      <c r="F1409" s="380">
        <v>261</v>
      </c>
      <c r="G1409" s="380">
        <v>237</v>
      </c>
      <c r="H1409" s="137">
        <f t="shared" si="148"/>
        <v>1.4367816091954022</v>
      </c>
      <c r="I1409" s="381">
        <f t="shared" si="149"/>
        <v>0.58227848101265822</v>
      </c>
      <c r="J1409" s="137">
        <f t="shared" si="150"/>
        <v>-0.10674683029431924</v>
      </c>
      <c r="K1409" s="137">
        <f t="shared" si="151"/>
        <v>-0.15031610207035681</v>
      </c>
      <c r="L1409" s="137">
        <f t="shared" si="152"/>
        <v>0.13480975182548255</v>
      </c>
      <c r="M1409" s="137">
        <f t="shared" si="153"/>
        <v>-0.12225318053919348</v>
      </c>
      <c r="N1409" s="383">
        <f t="shared" si="147"/>
        <v>-28.974003787788856</v>
      </c>
    </row>
    <row r="1410" spans="2:14" x14ac:dyDescent="0.2">
      <c r="B1410" s="382">
        <v>19</v>
      </c>
      <c r="C1410" s="382">
        <v>4318</v>
      </c>
      <c r="D1410" s="379" t="s">
        <v>1979</v>
      </c>
      <c r="E1410" s="380">
        <v>346</v>
      </c>
      <c r="F1410" s="380">
        <v>831</v>
      </c>
      <c r="G1410" s="380">
        <v>1562</v>
      </c>
      <c r="H1410" s="137">
        <f t="shared" si="148"/>
        <v>2.2960288808664262</v>
      </c>
      <c r="I1410" s="381">
        <f t="shared" si="149"/>
        <v>0.22151088348271447</v>
      </c>
      <c r="J1410" s="137">
        <f t="shared" si="150"/>
        <v>-7.1107695673191487E-2</v>
      </c>
      <c r="K1410" s="137">
        <f t="shared" si="151"/>
        <v>-0.12810391873417348</v>
      </c>
      <c r="L1410" s="137">
        <f t="shared" si="152"/>
        <v>-0.16776616807747341</v>
      </c>
      <c r="M1410" s="137">
        <f t="shared" si="153"/>
        <v>-0.36697778248483837</v>
      </c>
      <c r="N1410" s="383">
        <f t="shared" si="147"/>
        <v>-573.21929624131758</v>
      </c>
    </row>
    <row r="1411" spans="2:14" x14ac:dyDescent="0.2">
      <c r="B1411" s="382">
        <v>19</v>
      </c>
      <c r="C1411" s="382">
        <v>4319</v>
      </c>
      <c r="D1411" s="379" t="s">
        <v>1980</v>
      </c>
      <c r="E1411" s="380">
        <v>178</v>
      </c>
      <c r="F1411" s="380">
        <v>552</v>
      </c>
      <c r="G1411" s="380">
        <v>721</v>
      </c>
      <c r="H1411" s="137">
        <f t="shared" si="148"/>
        <v>1.6286231884057971</v>
      </c>
      <c r="I1411" s="381">
        <f t="shared" si="149"/>
        <v>0.24687933425797504</v>
      </c>
      <c r="J1411" s="137">
        <f t="shared" si="150"/>
        <v>-9.3728459610073325E-2</v>
      </c>
      <c r="K1411" s="137">
        <f t="shared" si="151"/>
        <v>-0.14535685405245249</v>
      </c>
      <c r="L1411" s="137">
        <f t="shared" si="152"/>
        <v>-0.1464896388592411</v>
      </c>
      <c r="M1411" s="137">
        <f t="shared" si="153"/>
        <v>-0.38557495252176693</v>
      </c>
      <c r="N1411" s="383">
        <f t="shared" si="147"/>
        <v>-277.99954076819398</v>
      </c>
    </row>
    <row r="1412" spans="2:14" x14ac:dyDescent="0.2">
      <c r="B1412" s="382">
        <v>19</v>
      </c>
      <c r="C1412" s="382">
        <v>4320</v>
      </c>
      <c r="D1412" s="379" t="s">
        <v>1981</v>
      </c>
      <c r="E1412" s="380">
        <v>475</v>
      </c>
      <c r="F1412" s="380">
        <v>701</v>
      </c>
      <c r="G1412" s="380">
        <v>1290</v>
      </c>
      <c r="H1412" s="137">
        <f t="shared" si="148"/>
        <v>2.5178316690442224</v>
      </c>
      <c r="I1412" s="381">
        <f t="shared" si="149"/>
        <v>0.36821705426356588</v>
      </c>
      <c r="J1412" s="137">
        <f t="shared" si="150"/>
        <v>-7.8423804818056969E-2</v>
      </c>
      <c r="K1412" s="137">
        <f t="shared" si="151"/>
        <v>-0.12237015110067194</v>
      </c>
      <c r="L1412" s="137">
        <f t="shared" si="152"/>
        <v>-4.4723647398293195E-2</v>
      </c>
      <c r="M1412" s="137">
        <f t="shared" si="153"/>
        <v>-0.2455176033170221</v>
      </c>
      <c r="N1412" s="383">
        <f t="shared" si="147"/>
        <v>-316.71770827895853</v>
      </c>
    </row>
    <row r="1413" spans="2:14" x14ac:dyDescent="0.2">
      <c r="B1413" s="382">
        <v>19</v>
      </c>
      <c r="C1413" s="382">
        <v>4324</v>
      </c>
      <c r="D1413" s="379" t="s">
        <v>1982</v>
      </c>
      <c r="E1413" s="380">
        <v>3981</v>
      </c>
      <c r="F1413" s="380">
        <v>2499</v>
      </c>
      <c r="G1413" s="380">
        <v>8237</v>
      </c>
      <c r="H1413" s="137">
        <f t="shared" si="148"/>
        <v>4.8891556622649057</v>
      </c>
      <c r="I1413" s="381">
        <f t="shared" si="149"/>
        <v>0.48330702925822511</v>
      </c>
      <c r="J1413" s="137">
        <f t="shared" si="150"/>
        <v>0.10843285043701814</v>
      </c>
      <c r="K1413" s="137">
        <f t="shared" si="151"/>
        <v>-6.1069655860840018E-2</v>
      </c>
      <c r="L1413" s="137">
        <f t="shared" si="152"/>
        <v>5.1802357969267195E-2</v>
      </c>
      <c r="M1413" s="137">
        <f t="shared" si="153"/>
        <v>9.9165552545445318E-2</v>
      </c>
      <c r="N1413" s="383">
        <f t="shared" si="147"/>
        <v>816.82665631683312</v>
      </c>
    </row>
    <row r="1414" spans="2:14" x14ac:dyDescent="0.2">
      <c r="B1414" s="382">
        <v>20</v>
      </c>
      <c r="C1414" s="382">
        <v>4401</v>
      </c>
      <c r="D1414" s="379" t="s">
        <v>1983</v>
      </c>
      <c r="E1414" s="380">
        <v>6749</v>
      </c>
      <c r="F1414" s="380">
        <v>585</v>
      </c>
      <c r="G1414" s="380">
        <v>15853</v>
      </c>
      <c r="H1414" s="137">
        <f t="shared" si="148"/>
        <v>38.635897435897434</v>
      </c>
      <c r="I1414" s="381">
        <f t="shared" si="149"/>
        <v>0.42572383775941464</v>
      </c>
      <c r="J1414" s="137">
        <f t="shared" si="150"/>
        <v>0.31328390649325127</v>
      </c>
      <c r="K1414" s="137">
        <f t="shared" si="151"/>
        <v>0.81130880839310726</v>
      </c>
      <c r="L1414" s="137">
        <f t="shared" si="152"/>
        <v>3.5073135750584858E-3</v>
      </c>
      <c r="M1414" s="137">
        <f t="shared" si="153"/>
        <v>1.1281000284614171</v>
      </c>
      <c r="N1414" s="383">
        <f t="shared" si="147"/>
        <v>17883.769751198844</v>
      </c>
    </row>
    <row r="1415" spans="2:14" x14ac:dyDescent="0.2">
      <c r="B1415" s="382">
        <v>20</v>
      </c>
      <c r="C1415" s="382">
        <v>4406</v>
      </c>
      <c r="D1415" s="379" t="s">
        <v>1984</v>
      </c>
      <c r="E1415" s="380">
        <v>221</v>
      </c>
      <c r="F1415" s="380">
        <v>129</v>
      </c>
      <c r="G1415" s="380">
        <v>730</v>
      </c>
      <c r="H1415" s="137">
        <f t="shared" si="148"/>
        <v>7.3720930232558137</v>
      </c>
      <c r="I1415" s="381">
        <f t="shared" si="149"/>
        <v>0.30273972602739724</v>
      </c>
      <c r="J1415" s="137">
        <f t="shared" si="150"/>
        <v>-9.3486382469250576E-2</v>
      </c>
      <c r="K1415" s="137">
        <f t="shared" si="151"/>
        <v>3.1161282468397935E-3</v>
      </c>
      <c r="L1415" s="137">
        <f t="shared" si="152"/>
        <v>-9.9639507246826658E-2</v>
      </c>
      <c r="M1415" s="137">
        <f t="shared" si="153"/>
        <v>-0.19000976146923743</v>
      </c>
      <c r="N1415" s="383">
        <f t="shared" si="147"/>
        <v>-138.70712587254332</v>
      </c>
    </row>
    <row r="1416" spans="2:14" x14ac:dyDescent="0.2">
      <c r="B1416" s="382">
        <v>20</v>
      </c>
      <c r="C1416" s="382">
        <v>4411</v>
      </c>
      <c r="D1416" s="379" t="s">
        <v>1985</v>
      </c>
      <c r="E1416" s="380">
        <v>1955</v>
      </c>
      <c r="F1416" s="380">
        <v>1822</v>
      </c>
      <c r="G1416" s="380">
        <v>5031</v>
      </c>
      <c r="H1416" s="137">
        <f t="shared" si="148"/>
        <v>3.8342480790340288</v>
      </c>
      <c r="I1416" s="381">
        <f t="shared" si="149"/>
        <v>0.38859073742794675</v>
      </c>
      <c r="J1416" s="137">
        <f t="shared" si="150"/>
        <v>2.2199593383934679E-2</v>
      </c>
      <c r="K1416" s="137">
        <f t="shared" si="151"/>
        <v>-8.8339804296557758E-2</v>
      </c>
      <c r="L1416" s="137">
        <f t="shared" si="152"/>
        <v>-2.7636231656190002E-2</v>
      </c>
      <c r="M1416" s="137">
        <f t="shared" si="153"/>
        <v>-9.3776442568813081E-2</v>
      </c>
      <c r="N1416" s="383">
        <f t="shared" si="147"/>
        <v>-471.78928256369863</v>
      </c>
    </row>
    <row r="1417" spans="2:14" x14ac:dyDescent="0.2">
      <c r="B1417" s="382">
        <v>20</v>
      </c>
      <c r="C1417" s="382">
        <v>4416</v>
      </c>
      <c r="D1417" s="379" t="s">
        <v>1986</v>
      </c>
      <c r="E1417" s="380">
        <v>814</v>
      </c>
      <c r="F1417" s="380">
        <v>617</v>
      </c>
      <c r="G1417" s="380">
        <v>1299</v>
      </c>
      <c r="H1417" s="137">
        <f t="shared" si="148"/>
        <v>3.4246353322528362</v>
      </c>
      <c r="I1417" s="381">
        <f t="shared" si="149"/>
        <v>0.62663587374903773</v>
      </c>
      <c r="J1417" s="137">
        <f t="shared" si="150"/>
        <v>-7.8181727677234206E-2</v>
      </c>
      <c r="K1417" s="137">
        <f t="shared" si="151"/>
        <v>-9.8928599545971066E-2</v>
      </c>
      <c r="L1417" s="137">
        <f t="shared" si="152"/>
        <v>0.17201231381718896</v>
      </c>
      <c r="M1417" s="137">
        <f t="shared" si="153"/>
        <v>-5.0980134060163163E-3</v>
      </c>
      <c r="N1417" s="383">
        <f t="shared" si="147"/>
        <v>-6.6223194144151947</v>
      </c>
    </row>
    <row r="1418" spans="2:14" x14ac:dyDescent="0.2">
      <c r="B1418" s="382">
        <v>20</v>
      </c>
      <c r="C1418" s="382">
        <v>4421</v>
      </c>
      <c r="D1418" s="379" t="s">
        <v>1987</v>
      </c>
      <c r="E1418" s="380">
        <v>1288</v>
      </c>
      <c r="F1418" s="380">
        <v>173</v>
      </c>
      <c r="G1418" s="380">
        <v>3130</v>
      </c>
      <c r="H1418" s="137">
        <f t="shared" si="148"/>
        <v>25.537572254335259</v>
      </c>
      <c r="I1418" s="381">
        <f t="shared" si="149"/>
        <v>0.41150159744408948</v>
      </c>
      <c r="J1418" s="137">
        <f t="shared" si="150"/>
        <v>-2.8932478249849361E-2</v>
      </c>
      <c r="K1418" s="137">
        <f t="shared" si="151"/>
        <v>0.47270732553475092</v>
      </c>
      <c r="L1418" s="137">
        <f t="shared" si="152"/>
        <v>-8.4208847330870772E-3</v>
      </c>
      <c r="M1418" s="137">
        <f t="shared" si="153"/>
        <v>0.43535396255181452</v>
      </c>
      <c r="N1418" s="383">
        <f t="shared" si="147"/>
        <v>1362.6579027871794</v>
      </c>
    </row>
    <row r="1419" spans="2:14" x14ac:dyDescent="0.2">
      <c r="B1419" s="382">
        <v>20</v>
      </c>
      <c r="C1419" s="382">
        <v>4426</v>
      </c>
      <c r="D1419" s="379" t="s">
        <v>1988</v>
      </c>
      <c r="E1419" s="380">
        <v>430</v>
      </c>
      <c r="F1419" s="380">
        <v>440</v>
      </c>
      <c r="G1419" s="380">
        <v>999</v>
      </c>
      <c r="H1419" s="137">
        <f t="shared" si="148"/>
        <v>3.2477272727272726</v>
      </c>
      <c r="I1419" s="381">
        <f t="shared" si="149"/>
        <v>0.43043043043043044</v>
      </c>
      <c r="J1419" s="137">
        <f t="shared" si="150"/>
        <v>-8.6250965704659358E-2</v>
      </c>
      <c r="K1419" s="137">
        <f t="shared" si="151"/>
        <v>-0.10350180493327281</v>
      </c>
      <c r="L1419" s="137">
        <f t="shared" si="152"/>
        <v>7.4547346206054544E-3</v>
      </c>
      <c r="M1419" s="137">
        <f t="shared" si="153"/>
        <v>-0.18229803601732672</v>
      </c>
      <c r="N1419" s="383">
        <f t="shared" si="147"/>
        <v>-182.11573798130939</v>
      </c>
    </row>
    <row r="1420" spans="2:14" x14ac:dyDescent="0.2">
      <c r="B1420" s="382">
        <v>20</v>
      </c>
      <c r="C1420" s="382">
        <v>4431</v>
      </c>
      <c r="D1420" s="379" t="s">
        <v>1989</v>
      </c>
      <c r="E1420" s="380">
        <v>1725</v>
      </c>
      <c r="F1420" s="380">
        <v>1191</v>
      </c>
      <c r="G1420" s="380">
        <v>3397</v>
      </c>
      <c r="H1420" s="137">
        <f t="shared" si="148"/>
        <v>4.3005877413937865</v>
      </c>
      <c r="I1420" s="381">
        <f t="shared" si="149"/>
        <v>0.50780100088313218</v>
      </c>
      <c r="J1420" s="137">
        <f t="shared" si="150"/>
        <v>-2.1750856405440975E-2</v>
      </c>
      <c r="K1420" s="137">
        <f t="shared" si="151"/>
        <v>-7.6284575937060978E-2</v>
      </c>
      <c r="L1420" s="137">
        <f t="shared" si="152"/>
        <v>7.2345461194794597E-2</v>
      </c>
      <c r="M1420" s="137">
        <f t="shared" si="153"/>
        <v>-2.5689971147707352E-2</v>
      </c>
      <c r="N1420" s="383">
        <f t="shared" si="147"/>
        <v>-87.268831988761875</v>
      </c>
    </row>
    <row r="1421" spans="2:14" x14ac:dyDescent="0.2">
      <c r="B1421" s="382">
        <v>20</v>
      </c>
      <c r="C1421" s="382">
        <v>4436</v>
      </c>
      <c r="D1421" s="379" t="s">
        <v>1990</v>
      </c>
      <c r="E1421" s="380">
        <v>6180</v>
      </c>
      <c r="F1421" s="380">
        <v>860</v>
      </c>
      <c r="G1421" s="380">
        <v>11728</v>
      </c>
      <c r="H1421" s="137">
        <f t="shared" si="148"/>
        <v>20.823255813953487</v>
      </c>
      <c r="I1421" s="381">
        <f t="shared" si="149"/>
        <v>0.52694406548431105</v>
      </c>
      <c r="J1421" s="137">
        <f t="shared" si="150"/>
        <v>0.20233188361615548</v>
      </c>
      <c r="K1421" s="137">
        <f t="shared" si="151"/>
        <v>0.35083872666809662</v>
      </c>
      <c r="L1421" s="137">
        <f t="shared" si="152"/>
        <v>8.8400756684525073E-2</v>
      </c>
      <c r="M1421" s="137">
        <f t="shared" si="153"/>
        <v>0.64157136696877715</v>
      </c>
      <c r="N1421" s="383">
        <f t="shared" ref="N1421:N1484" si="154">M1421*G1421</f>
        <v>7524.3489918098185</v>
      </c>
    </row>
    <row r="1422" spans="2:14" x14ac:dyDescent="0.2">
      <c r="B1422" s="382">
        <v>20</v>
      </c>
      <c r="C1422" s="382">
        <v>4441</v>
      </c>
      <c r="D1422" s="379" t="s">
        <v>1991</v>
      </c>
      <c r="E1422" s="380">
        <v>493</v>
      </c>
      <c r="F1422" s="380">
        <v>263</v>
      </c>
      <c r="G1422" s="380">
        <v>1600</v>
      </c>
      <c r="H1422" s="137">
        <f t="shared" ref="H1422:H1485" si="155">(G1422+E1422)/F1422</f>
        <v>7.9581749049429655</v>
      </c>
      <c r="I1422" s="381">
        <f t="shared" ref="I1422:I1485" si="156">E1422/G1422</f>
        <v>0.30812499999999998</v>
      </c>
      <c r="J1422" s="137">
        <f t="shared" ref="J1422:J1485" si="157">$J$6*(G1422-G$10)/G$11</f>
        <v>-7.0085592189717633E-2</v>
      </c>
      <c r="K1422" s="137">
        <f t="shared" ref="K1422:K1485" si="158">$K$6*(H1422-H$10)/H$11</f>
        <v>1.8266782354513848E-2</v>
      </c>
      <c r="L1422" s="137">
        <f t="shared" ref="L1422:L1485" si="159">$L$6*(I1422-I$10)/I$11</f>
        <v>-9.5122875938067078E-2</v>
      </c>
      <c r="M1422" s="137">
        <f t="shared" ref="M1422:M1485" si="160">SUM(J1422:L1422)</f>
        <v>-0.14694168577327088</v>
      </c>
      <c r="N1422" s="383">
        <f t="shared" si="154"/>
        <v>-235.10669723723342</v>
      </c>
    </row>
    <row r="1423" spans="2:14" x14ac:dyDescent="0.2">
      <c r="B1423" s="382">
        <v>20</v>
      </c>
      <c r="C1423" s="382">
        <v>4446</v>
      </c>
      <c r="D1423" s="379" t="s">
        <v>1992</v>
      </c>
      <c r="E1423" s="380">
        <v>525</v>
      </c>
      <c r="F1423" s="380">
        <v>418</v>
      </c>
      <c r="G1423" s="380">
        <v>672</v>
      </c>
      <c r="H1423" s="137">
        <f t="shared" si="155"/>
        <v>2.8636363636363638</v>
      </c>
      <c r="I1423" s="381">
        <f t="shared" si="156"/>
        <v>0.78125</v>
      </c>
      <c r="J1423" s="137">
        <f t="shared" si="157"/>
        <v>-9.5046435154552758E-2</v>
      </c>
      <c r="K1423" s="137">
        <f t="shared" si="158"/>
        <v>-0.11343084162825928</v>
      </c>
      <c r="L1423" s="137">
        <f t="shared" si="159"/>
        <v>0.30168723972705735</v>
      </c>
      <c r="M1423" s="137">
        <f t="shared" si="160"/>
        <v>9.3209962944245328E-2</v>
      </c>
      <c r="N1423" s="383">
        <f t="shared" si="154"/>
        <v>62.637095098532861</v>
      </c>
    </row>
    <row r="1424" spans="2:14" x14ac:dyDescent="0.2">
      <c r="B1424" s="382">
        <v>20</v>
      </c>
      <c r="C1424" s="382">
        <v>4451</v>
      </c>
      <c r="D1424" s="379" t="s">
        <v>1993</v>
      </c>
      <c r="E1424" s="380">
        <v>387</v>
      </c>
      <c r="F1424" s="380">
        <v>432</v>
      </c>
      <c r="G1424" s="380">
        <v>1911</v>
      </c>
      <c r="H1424" s="137">
        <f t="shared" si="155"/>
        <v>5.3194444444444446</v>
      </c>
      <c r="I1424" s="381">
        <f t="shared" si="156"/>
        <v>0.20251177394034536</v>
      </c>
      <c r="J1424" s="137">
        <f t="shared" si="157"/>
        <v>-6.1720482101286896E-2</v>
      </c>
      <c r="K1424" s="137">
        <f t="shared" si="158"/>
        <v>-4.9946369663273524E-2</v>
      </c>
      <c r="L1424" s="137">
        <f t="shared" si="159"/>
        <v>-0.18370072840517085</v>
      </c>
      <c r="M1424" s="137">
        <f t="shared" si="160"/>
        <v>-0.2953675801697313</v>
      </c>
      <c r="N1424" s="383">
        <f t="shared" si="154"/>
        <v>-564.44744570435648</v>
      </c>
    </row>
    <row r="1425" spans="2:14" x14ac:dyDescent="0.2">
      <c r="B1425" s="382">
        <v>20</v>
      </c>
      <c r="C1425" s="382">
        <v>4461</v>
      </c>
      <c r="D1425" s="379" t="s">
        <v>1994</v>
      </c>
      <c r="E1425" s="380">
        <v>6592</v>
      </c>
      <c r="F1425" s="380">
        <v>1893</v>
      </c>
      <c r="G1425" s="380">
        <v>14643</v>
      </c>
      <c r="H1425" s="137">
        <f t="shared" si="155"/>
        <v>11.217643951399895</v>
      </c>
      <c r="I1425" s="381">
        <f t="shared" si="156"/>
        <v>0.45018097384415762</v>
      </c>
      <c r="J1425" s="137">
        <f t="shared" si="157"/>
        <v>0.28073797978263654</v>
      </c>
      <c r="K1425" s="137">
        <f t="shared" si="158"/>
        <v>0.10252649015401137</v>
      </c>
      <c r="L1425" s="137">
        <f t="shared" si="159"/>
        <v>2.4019522819179066E-2</v>
      </c>
      <c r="M1425" s="137">
        <f t="shared" si="160"/>
        <v>0.407283992755827</v>
      </c>
      <c r="N1425" s="383">
        <f t="shared" si="154"/>
        <v>5963.8595059235749</v>
      </c>
    </row>
    <row r="1426" spans="2:14" x14ac:dyDescent="0.2">
      <c r="B1426" s="382">
        <v>20</v>
      </c>
      <c r="C1426" s="382">
        <v>4471</v>
      </c>
      <c r="D1426" s="379" t="s">
        <v>1995</v>
      </c>
      <c r="E1426" s="380">
        <v>3501</v>
      </c>
      <c r="F1426" s="380">
        <v>1120</v>
      </c>
      <c r="G1426" s="380">
        <v>6298</v>
      </c>
      <c r="H1426" s="137">
        <f t="shared" si="155"/>
        <v>8.7491071428571434</v>
      </c>
      <c r="I1426" s="381">
        <f t="shared" si="156"/>
        <v>0.55589075897110196</v>
      </c>
      <c r="J1426" s="137">
        <f t="shared" si="157"/>
        <v>5.6278675319760232E-2</v>
      </c>
      <c r="K1426" s="137">
        <f t="shared" si="158"/>
        <v>3.871297107604614E-2</v>
      </c>
      <c r="L1426" s="137">
        <f t="shared" si="159"/>
        <v>0.11267835941238009</v>
      </c>
      <c r="M1426" s="137">
        <f t="shared" si="160"/>
        <v>0.20767000580818645</v>
      </c>
      <c r="N1426" s="383">
        <f t="shared" si="154"/>
        <v>1307.9056965799582</v>
      </c>
    </row>
    <row r="1427" spans="2:14" x14ac:dyDescent="0.2">
      <c r="B1427" s="382">
        <v>20</v>
      </c>
      <c r="C1427" s="382">
        <v>4476</v>
      </c>
      <c r="D1427" s="379" t="s">
        <v>1996</v>
      </c>
      <c r="E1427" s="380">
        <v>1336</v>
      </c>
      <c r="F1427" s="380">
        <v>1211</v>
      </c>
      <c r="G1427" s="380">
        <v>3939</v>
      </c>
      <c r="H1427" s="137">
        <f t="shared" si="155"/>
        <v>4.3559042113955408</v>
      </c>
      <c r="I1427" s="381">
        <f t="shared" si="156"/>
        <v>0.33917237877633916</v>
      </c>
      <c r="J1427" s="137">
        <f t="shared" si="157"/>
        <v>-7.17243303589287E-3</v>
      </c>
      <c r="K1427" s="137">
        <f t="shared" si="158"/>
        <v>-7.4854603897929625E-2</v>
      </c>
      <c r="L1427" s="137">
        <f t="shared" si="159"/>
        <v>-6.9083427666810901E-2</v>
      </c>
      <c r="M1427" s="137">
        <f t="shared" si="160"/>
        <v>-0.15111046460063338</v>
      </c>
      <c r="N1427" s="383">
        <f t="shared" si="154"/>
        <v>-595.22412006189484</v>
      </c>
    </row>
    <row r="1428" spans="2:14" x14ac:dyDescent="0.2">
      <c r="B1428" s="382">
        <v>20</v>
      </c>
      <c r="C1428" s="382">
        <v>4486</v>
      </c>
      <c r="D1428" s="379" t="s">
        <v>1997</v>
      </c>
      <c r="E1428" s="380">
        <v>593</v>
      </c>
      <c r="F1428" s="380">
        <v>1199</v>
      </c>
      <c r="G1428" s="380">
        <v>2084</v>
      </c>
      <c r="H1428" s="137">
        <f t="shared" si="155"/>
        <v>2.2326939115929942</v>
      </c>
      <c r="I1428" s="381">
        <f t="shared" si="156"/>
        <v>0.28454894433781192</v>
      </c>
      <c r="J1428" s="137">
        <f t="shared" si="157"/>
        <v>-5.7067221505471721E-2</v>
      </c>
      <c r="K1428" s="137">
        <f t="shared" si="158"/>
        <v>-0.12974117496468454</v>
      </c>
      <c r="L1428" s="137">
        <f t="shared" si="159"/>
        <v>-0.11489612270000157</v>
      </c>
      <c r="M1428" s="137">
        <f t="shared" si="160"/>
        <v>-0.30170451917015784</v>
      </c>
      <c r="N1428" s="383">
        <f t="shared" si="154"/>
        <v>-628.75221795060895</v>
      </c>
    </row>
    <row r="1429" spans="2:14" x14ac:dyDescent="0.2">
      <c r="B1429" s="382">
        <v>20</v>
      </c>
      <c r="C1429" s="382">
        <v>4495</v>
      </c>
      <c r="D1429" s="379" t="s">
        <v>1998</v>
      </c>
      <c r="E1429" s="380">
        <v>271</v>
      </c>
      <c r="F1429" s="380">
        <v>790</v>
      </c>
      <c r="G1429" s="380">
        <v>664</v>
      </c>
      <c r="H1429" s="137">
        <f t="shared" si="155"/>
        <v>1.1835443037974684</v>
      </c>
      <c r="I1429" s="381">
        <f t="shared" si="156"/>
        <v>0.40813253012048195</v>
      </c>
      <c r="J1429" s="137">
        <f t="shared" si="157"/>
        <v>-9.52616148352841E-2</v>
      </c>
      <c r="K1429" s="137">
        <f t="shared" si="158"/>
        <v>-0.1568624754375027</v>
      </c>
      <c r="L1429" s="137">
        <f t="shared" si="159"/>
        <v>-1.1246522766089551E-2</v>
      </c>
      <c r="M1429" s="137">
        <f t="shared" si="160"/>
        <v>-0.26337061303887638</v>
      </c>
      <c r="N1429" s="383">
        <f t="shared" si="154"/>
        <v>-174.87808705781393</v>
      </c>
    </row>
    <row r="1430" spans="2:14" x14ac:dyDescent="0.2">
      <c r="B1430" s="382">
        <v>20</v>
      </c>
      <c r="C1430" s="382">
        <v>4501</v>
      </c>
      <c r="D1430" s="379" t="s">
        <v>1999</v>
      </c>
      <c r="E1430" s="380">
        <v>1114</v>
      </c>
      <c r="F1430" s="380">
        <v>1060</v>
      </c>
      <c r="G1430" s="380">
        <v>3899</v>
      </c>
      <c r="H1430" s="137">
        <f t="shared" si="155"/>
        <v>4.7292452830188676</v>
      </c>
      <c r="I1430" s="381">
        <f t="shared" si="156"/>
        <v>0.2857142857142857</v>
      </c>
      <c r="J1430" s="137">
        <f t="shared" si="157"/>
        <v>-8.2483314395495576E-3</v>
      </c>
      <c r="K1430" s="137">
        <f t="shared" si="158"/>
        <v>-6.5203458525425639E-2</v>
      </c>
      <c r="L1430" s="137">
        <f t="shared" si="159"/>
        <v>-0.11391875044871931</v>
      </c>
      <c r="M1430" s="137">
        <f t="shared" si="160"/>
        <v>-0.1873705404136945</v>
      </c>
      <c r="N1430" s="383">
        <f t="shared" si="154"/>
        <v>-730.55773707299488</v>
      </c>
    </row>
    <row r="1431" spans="2:14" x14ac:dyDescent="0.2">
      <c r="B1431" s="382">
        <v>20</v>
      </c>
      <c r="C1431" s="382">
        <v>4506</v>
      </c>
      <c r="D1431" s="379" t="s">
        <v>2000</v>
      </c>
      <c r="E1431" s="380">
        <v>2638</v>
      </c>
      <c r="F1431" s="380">
        <v>896</v>
      </c>
      <c r="G1431" s="380">
        <v>4063</v>
      </c>
      <c r="H1431" s="137">
        <f t="shared" si="155"/>
        <v>7.4787946428571432</v>
      </c>
      <c r="I1431" s="381">
        <f t="shared" si="156"/>
        <v>0.64927393551562884</v>
      </c>
      <c r="J1431" s="137">
        <f t="shared" si="157"/>
        <v>-3.8371479845571406E-3</v>
      </c>
      <c r="K1431" s="137">
        <f t="shared" si="158"/>
        <v>5.8744447582710262E-3</v>
      </c>
      <c r="L1431" s="137">
        <f t="shared" si="159"/>
        <v>0.19099886474566505</v>
      </c>
      <c r="M1431" s="137">
        <f t="shared" si="160"/>
        <v>0.19303616151937894</v>
      </c>
      <c r="N1431" s="383">
        <f t="shared" si="154"/>
        <v>784.30592425323664</v>
      </c>
    </row>
    <row r="1432" spans="2:14" x14ac:dyDescent="0.2">
      <c r="B1432" s="382">
        <v>20</v>
      </c>
      <c r="C1432" s="382">
        <v>4511</v>
      </c>
      <c r="D1432" s="379" t="s">
        <v>2001</v>
      </c>
      <c r="E1432" s="380">
        <v>1513</v>
      </c>
      <c r="F1432" s="380">
        <v>1207</v>
      </c>
      <c r="G1432" s="380">
        <v>2612</v>
      </c>
      <c r="H1432" s="137">
        <f t="shared" si="155"/>
        <v>3.4175642087821045</v>
      </c>
      <c r="I1432" s="381">
        <f t="shared" si="156"/>
        <v>0.57924961715160794</v>
      </c>
      <c r="J1432" s="137">
        <f t="shared" si="157"/>
        <v>-4.2865362577203456E-2</v>
      </c>
      <c r="K1432" s="137">
        <f t="shared" si="158"/>
        <v>-9.9111393365751518E-2</v>
      </c>
      <c r="L1432" s="137">
        <f t="shared" si="159"/>
        <v>0.13226944256463755</v>
      </c>
      <c r="M1432" s="137">
        <f t="shared" si="160"/>
        <v>-9.7073133783174281E-3</v>
      </c>
      <c r="N1432" s="383">
        <f t="shared" si="154"/>
        <v>-25.355502544165123</v>
      </c>
    </row>
    <row r="1433" spans="2:14" x14ac:dyDescent="0.2">
      <c r="B1433" s="382">
        <v>20</v>
      </c>
      <c r="C1433" s="382">
        <v>4536</v>
      </c>
      <c r="D1433" s="379" t="s">
        <v>2002</v>
      </c>
      <c r="E1433" s="380">
        <v>755</v>
      </c>
      <c r="F1433" s="380">
        <v>1550</v>
      </c>
      <c r="G1433" s="380">
        <v>1856</v>
      </c>
      <c r="H1433" s="137">
        <f t="shared" si="155"/>
        <v>1.6845161290322581</v>
      </c>
      <c r="I1433" s="381">
        <f t="shared" si="156"/>
        <v>0.40678879310344829</v>
      </c>
      <c r="J1433" s="137">
        <f t="shared" si="157"/>
        <v>-6.3199842406314835E-2</v>
      </c>
      <c r="K1433" s="137">
        <f t="shared" si="158"/>
        <v>-0.14391197981738049</v>
      </c>
      <c r="L1433" s="137">
        <f t="shared" si="159"/>
        <v>-1.2373515508287993E-2</v>
      </c>
      <c r="M1433" s="137">
        <f t="shared" si="160"/>
        <v>-0.21948533773198334</v>
      </c>
      <c r="N1433" s="383">
        <f t="shared" si="154"/>
        <v>-407.36478683056106</v>
      </c>
    </row>
    <row r="1434" spans="2:14" x14ac:dyDescent="0.2">
      <c r="B1434" s="382">
        <v>20</v>
      </c>
      <c r="C1434" s="382">
        <v>4545</v>
      </c>
      <c r="D1434" s="379" t="s">
        <v>2003</v>
      </c>
      <c r="E1434" s="380">
        <v>1930</v>
      </c>
      <c r="F1434" s="380">
        <v>946</v>
      </c>
      <c r="G1434" s="380">
        <v>4132</v>
      </c>
      <c r="H1434" s="137">
        <f t="shared" si="155"/>
        <v>6.4080338266384782</v>
      </c>
      <c r="I1434" s="381">
        <f t="shared" si="156"/>
        <v>0.46708615682478216</v>
      </c>
      <c r="J1434" s="137">
        <f t="shared" si="157"/>
        <v>-1.9812232382493558E-3</v>
      </c>
      <c r="K1434" s="137">
        <f t="shared" si="158"/>
        <v>-2.1805521583427561E-2</v>
      </c>
      <c r="L1434" s="137">
        <f t="shared" si="159"/>
        <v>3.8197906151029463E-2</v>
      </c>
      <c r="M1434" s="137">
        <f t="shared" si="160"/>
        <v>1.4411161329352547E-2</v>
      </c>
      <c r="N1434" s="383">
        <f t="shared" si="154"/>
        <v>59.546918612884724</v>
      </c>
    </row>
    <row r="1435" spans="2:14" x14ac:dyDescent="0.2">
      <c r="B1435" s="382">
        <v>20</v>
      </c>
      <c r="C1435" s="382">
        <v>4546</v>
      </c>
      <c r="D1435" s="379" t="s">
        <v>2004</v>
      </c>
      <c r="E1435" s="380">
        <v>607</v>
      </c>
      <c r="F1435" s="380">
        <v>1497</v>
      </c>
      <c r="G1435" s="380">
        <v>1887</v>
      </c>
      <c r="H1435" s="137">
        <f t="shared" si="155"/>
        <v>1.665998663994656</v>
      </c>
      <c r="I1435" s="381">
        <f t="shared" si="156"/>
        <v>0.32167461579226286</v>
      </c>
      <c r="J1435" s="137">
        <f t="shared" si="157"/>
        <v>-6.2366021143480908E-2</v>
      </c>
      <c r="K1435" s="137">
        <f t="shared" si="158"/>
        <v>-0.144390670110498</v>
      </c>
      <c r="L1435" s="137">
        <f t="shared" si="159"/>
        <v>-8.3758808070704682E-2</v>
      </c>
      <c r="M1435" s="137">
        <f t="shared" si="160"/>
        <v>-0.29051549932468357</v>
      </c>
      <c r="N1435" s="383">
        <f t="shared" si="154"/>
        <v>-548.20274722567785</v>
      </c>
    </row>
    <row r="1436" spans="2:14" x14ac:dyDescent="0.2">
      <c r="B1436" s="382">
        <v>20</v>
      </c>
      <c r="C1436" s="382">
        <v>4551</v>
      </c>
      <c r="D1436" s="379" t="s">
        <v>2005</v>
      </c>
      <c r="E1436" s="380">
        <v>3865</v>
      </c>
      <c r="F1436" s="380">
        <v>1978</v>
      </c>
      <c r="G1436" s="380">
        <v>9485</v>
      </c>
      <c r="H1436" s="137">
        <f t="shared" si="155"/>
        <v>6.7492416582406474</v>
      </c>
      <c r="I1436" s="381">
        <f t="shared" si="156"/>
        <v>0.40748550342646284</v>
      </c>
      <c r="J1436" s="137">
        <f t="shared" si="157"/>
        <v>0.14200088063110677</v>
      </c>
      <c r="K1436" s="137">
        <f t="shared" si="158"/>
        <v>-1.2985044450518292E-2</v>
      </c>
      <c r="L1436" s="137">
        <f t="shared" si="159"/>
        <v>-1.1789184298014833E-2</v>
      </c>
      <c r="M1436" s="137">
        <f t="shared" si="160"/>
        <v>0.11722665188257365</v>
      </c>
      <c r="N1436" s="383">
        <f t="shared" si="154"/>
        <v>1111.8947931062112</v>
      </c>
    </row>
    <row r="1437" spans="2:14" x14ac:dyDescent="0.2">
      <c r="B1437" s="382">
        <v>20</v>
      </c>
      <c r="C1437" s="382">
        <v>4561</v>
      </c>
      <c r="D1437" s="379" t="s">
        <v>2006</v>
      </c>
      <c r="E1437" s="380">
        <v>1064</v>
      </c>
      <c r="F1437" s="380">
        <v>718</v>
      </c>
      <c r="G1437" s="380">
        <v>3195</v>
      </c>
      <c r="H1437" s="137">
        <f t="shared" si="155"/>
        <v>5.9317548746518103</v>
      </c>
      <c r="I1437" s="381">
        <f t="shared" si="156"/>
        <v>0.33302034428794991</v>
      </c>
      <c r="J1437" s="137">
        <f t="shared" si="157"/>
        <v>-2.7184143343907247E-2</v>
      </c>
      <c r="K1437" s="137">
        <f t="shared" si="158"/>
        <v>-3.4117687998712419E-2</v>
      </c>
      <c r="L1437" s="137">
        <f t="shared" si="159"/>
        <v>-7.4243141308900348E-2</v>
      </c>
      <c r="M1437" s="137">
        <f t="shared" si="160"/>
        <v>-0.13554497265152002</v>
      </c>
      <c r="N1437" s="383">
        <f t="shared" si="154"/>
        <v>-433.06618762160645</v>
      </c>
    </row>
    <row r="1438" spans="2:14" x14ac:dyDescent="0.2">
      <c r="B1438" s="382">
        <v>20</v>
      </c>
      <c r="C1438" s="382">
        <v>4566</v>
      </c>
      <c r="D1438" s="379" t="s">
        <v>2007</v>
      </c>
      <c r="E1438" s="380">
        <v>22527</v>
      </c>
      <c r="F1438" s="380">
        <v>2681</v>
      </c>
      <c r="G1438" s="380">
        <v>26747</v>
      </c>
      <c r="H1438" s="137">
        <f t="shared" si="155"/>
        <v>18.378963073480044</v>
      </c>
      <c r="I1438" s="381">
        <f t="shared" si="156"/>
        <v>0.84222529629491161</v>
      </c>
      <c r="J1438" s="137">
        <f t="shared" si="157"/>
        <v>0.60630483672914992</v>
      </c>
      <c r="K1438" s="137">
        <f t="shared" si="158"/>
        <v>0.28765193484609713</v>
      </c>
      <c r="L1438" s="137">
        <f t="shared" si="159"/>
        <v>0.35282724369112417</v>
      </c>
      <c r="M1438" s="137">
        <f t="shared" si="160"/>
        <v>1.2467840152663712</v>
      </c>
      <c r="N1438" s="383">
        <f t="shared" si="154"/>
        <v>33347.732056329631</v>
      </c>
    </row>
    <row r="1439" spans="2:14" x14ac:dyDescent="0.2">
      <c r="B1439" s="382">
        <v>20</v>
      </c>
      <c r="C1439" s="382">
        <v>4571</v>
      </c>
      <c r="D1439" s="379" t="s">
        <v>2008</v>
      </c>
      <c r="E1439" s="380">
        <v>1521</v>
      </c>
      <c r="F1439" s="380">
        <v>971</v>
      </c>
      <c r="G1439" s="380">
        <v>4609</v>
      </c>
      <c r="H1439" s="137">
        <f t="shared" si="155"/>
        <v>6.3130792996910401</v>
      </c>
      <c r="I1439" s="381">
        <f t="shared" si="156"/>
        <v>0.33000650900412237</v>
      </c>
      <c r="J1439" s="137">
        <f t="shared" si="157"/>
        <v>1.0848865225356635E-2</v>
      </c>
      <c r="K1439" s="137">
        <f t="shared" si="158"/>
        <v>-2.4260166981434222E-2</v>
      </c>
      <c r="L1439" s="137">
        <f t="shared" si="159"/>
        <v>-7.6770846096369277E-2</v>
      </c>
      <c r="M1439" s="137">
        <f t="shared" si="160"/>
        <v>-9.0182147852446867E-2</v>
      </c>
      <c r="N1439" s="383">
        <f t="shared" si="154"/>
        <v>-415.64951945192763</v>
      </c>
    </row>
    <row r="1440" spans="2:14" x14ac:dyDescent="0.2">
      <c r="B1440" s="382">
        <v>20</v>
      </c>
      <c r="C1440" s="382">
        <v>4590</v>
      </c>
      <c r="D1440" s="379" t="s">
        <v>2009</v>
      </c>
      <c r="E1440" s="380">
        <v>278</v>
      </c>
      <c r="F1440" s="380">
        <v>1142</v>
      </c>
      <c r="G1440" s="380">
        <v>884</v>
      </c>
      <c r="H1440" s="137">
        <f t="shared" si="155"/>
        <v>1.0175131348511384</v>
      </c>
      <c r="I1440" s="381">
        <f t="shared" si="156"/>
        <v>0.31447963800904977</v>
      </c>
      <c r="J1440" s="137">
        <f t="shared" si="157"/>
        <v>-8.9344173615172329E-2</v>
      </c>
      <c r="K1440" s="137">
        <f t="shared" si="158"/>
        <v>-0.16115450508455023</v>
      </c>
      <c r="L1440" s="137">
        <f t="shared" si="159"/>
        <v>-8.9793238646905027E-2</v>
      </c>
      <c r="M1440" s="137">
        <f t="shared" si="160"/>
        <v>-0.34029191734662756</v>
      </c>
      <c r="N1440" s="383">
        <f t="shared" si="154"/>
        <v>-300.81805493441874</v>
      </c>
    </row>
    <row r="1441" spans="2:14" x14ac:dyDescent="0.2">
      <c r="B1441" s="382">
        <v>20</v>
      </c>
      <c r="C1441" s="382">
        <v>4591</v>
      </c>
      <c r="D1441" s="379" t="s">
        <v>2010</v>
      </c>
      <c r="E1441" s="380">
        <v>1126</v>
      </c>
      <c r="F1441" s="380">
        <v>762</v>
      </c>
      <c r="G1441" s="380">
        <v>3111</v>
      </c>
      <c r="H1441" s="137">
        <f t="shared" si="155"/>
        <v>5.5603674540682411</v>
      </c>
      <c r="I1441" s="381">
        <f t="shared" si="156"/>
        <v>0.36194149791063968</v>
      </c>
      <c r="J1441" s="137">
        <f t="shared" si="157"/>
        <v>-2.9443529991586288E-2</v>
      </c>
      <c r="K1441" s="137">
        <f t="shared" si="158"/>
        <v>-4.3718330033585058E-2</v>
      </c>
      <c r="L1441" s="137">
        <f t="shared" si="159"/>
        <v>-4.9986958874684538E-2</v>
      </c>
      <c r="M1441" s="137">
        <f t="shared" si="160"/>
        <v>-0.12314881889985588</v>
      </c>
      <c r="N1441" s="383">
        <f t="shared" si="154"/>
        <v>-383.11597559745161</v>
      </c>
    </row>
    <row r="1442" spans="2:14" x14ac:dyDescent="0.2">
      <c r="B1442" s="382">
        <v>20</v>
      </c>
      <c r="C1442" s="382">
        <v>4601</v>
      </c>
      <c r="D1442" s="379" t="s">
        <v>2011</v>
      </c>
      <c r="E1442" s="380">
        <v>399</v>
      </c>
      <c r="F1442" s="380">
        <v>1098</v>
      </c>
      <c r="G1442" s="380">
        <v>1120</v>
      </c>
      <c r="H1442" s="137">
        <f t="shared" si="155"/>
        <v>1.3834244080145719</v>
      </c>
      <c r="I1442" s="381">
        <f t="shared" si="156"/>
        <v>0.35625000000000001</v>
      </c>
      <c r="J1442" s="137">
        <f t="shared" si="157"/>
        <v>-8.2996373033597873E-2</v>
      </c>
      <c r="K1442" s="137">
        <f t="shared" si="158"/>
        <v>-0.1516954255480204</v>
      </c>
      <c r="L1442" s="137">
        <f t="shared" si="159"/>
        <v>-5.4760420315590717E-2</v>
      </c>
      <c r="M1442" s="137">
        <f t="shared" si="160"/>
        <v>-0.28945221889720896</v>
      </c>
      <c r="N1442" s="383">
        <f t="shared" si="154"/>
        <v>-324.18648516487406</v>
      </c>
    </row>
    <row r="1443" spans="2:14" x14ac:dyDescent="0.2">
      <c r="B1443" s="382">
        <v>20</v>
      </c>
      <c r="C1443" s="382">
        <v>4606</v>
      </c>
      <c r="D1443" s="379" t="s">
        <v>2012</v>
      </c>
      <c r="E1443" s="380">
        <v>444</v>
      </c>
      <c r="F1443" s="380">
        <v>631</v>
      </c>
      <c r="G1443" s="380">
        <v>1251</v>
      </c>
      <c r="H1443" s="137">
        <f t="shared" si="155"/>
        <v>2.6862123613312203</v>
      </c>
      <c r="I1443" s="381">
        <f t="shared" si="156"/>
        <v>0.35491606714628299</v>
      </c>
      <c r="J1443" s="137">
        <f t="shared" si="157"/>
        <v>-7.9472805761622231E-2</v>
      </c>
      <c r="K1443" s="137">
        <f t="shared" si="158"/>
        <v>-0.11801738452152565</v>
      </c>
      <c r="L1443" s="137">
        <f t="shared" si="159"/>
        <v>-5.587919030232353E-2</v>
      </c>
      <c r="M1443" s="137">
        <f t="shared" si="160"/>
        <v>-0.25336938058547143</v>
      </c>
      <c r="N1443" s="383">
        <f t="shared" si="154"/>
        <v>-316.96509511242476</v>
      </c>
    </row>
    <row r="1444" spans="2:14" x14ac:dyDescent="0.2">
      <c r="B1444" s="382">
        <v>20</v>
      </c>
      <c r="C1444" s="382">
        <v>4611</v>
      </c>
      <c r="D1444" s="379" t="s">
        <v>2013</v>
      </c>
      <c r="E1444" s="380">
        <v>426</v>
      </c>
      <c r="F1444" s="380">
        <v>1555</v>
      </c>
      <c r="G1444" s="380">
        <v>1678</v>
      </c>
      <c r="H1444" s="137">
        <f t="shared" si="155"/>
        <v>1.3530546623794213</v>
      </c>
      <c r="I1444" s="381">
        <f t="shared" si="156"/>
        <v>0.25387365911799764</v>
      </c>
      <c r="J1444" s="137">
        <f t="shared" si="157"/>
        <v>-6.7987590302587095E-2</v>
      </c>
      <c r="K1444" s="137">
        <f t="shared" si="158"/>
        <v>-0.15248050614142086</v>
      </c>
      <c r="L1444" s="137">
        <f t="shared" si="159"/>
        <v>-0.14062349596528068</v>
      </c>
      <c r="M1444" s="137">
        <f t="shared" si="160"/>
        <v>-0.36109159240928862</v>
      </c>
      <c r="N1444" s="383">
        <f t="shared" si="154"/>
        <v>-605.9116920627863</v>
      </c>
    </row>
    <row r="1445" spans="2:14" x14ac:dyDescent="0.2">
      <c r="B1445" s="382">
        <v>20</v>
      </c>
      <c r="C1445" s="382">
        <v>4616</v>
      </c>
      <c r="D1445" s="379" t="s">
        <v>2014</v>
      </c>
      <c r="E1445" s="380">
        <v>415</v>
      </c>
      <c r="F1445" s="380">
        <v>1348</v>
      </c>
      <c r="G1445" s="380">
        <v>1131</v>
      </c>
      <c r="H1445" s="137">
        <f t="shared" si="155"/>
        <v>1.1468842729970326</v>
      </c>
      <c r="I1445" s="381">
        <f t="shared" si="156"/>
        <v>0.36693191865605657</v>
      </c>
      <c r="J1445" s="137">
        <f t="shared" si="157"/>
        <v>-8.2700500972592295E-2</v>
      </c>
      <c r="K1445" s="137">
        <f t="shared" si="158"/>
        <v>-0.15781016459765074</v>
      </c>
      <c r="L1445" s="137">
        <f t="shared" si="159"/>
        <v>-4.580149111625597E-2</v>
      </c>
      <c r="M1445" s="137">
        <f t="shared" si="160"/>
        <v>-0.28631215668649901</v>
      </c>
      <c r="N1445" s="383">
        <f t="shared" si="154"/>
        <v>-323.8190492124304</v>
      </c>
    </row>
    <row r="1446" spans="2:14" x14ac:dyDescent="0.2">
      <c r="B1446" s="382">
        <v>20</v>
      </c>
      <c r="C1446" s="382">
        <v>4621</v>
      </c>
      <c r="D1446" s="379" t="s">
        <v>2015</v>
      </c>
      <c r="E1446" s="380">
        <v>619</v>
      </c>
      <c r="F1446" s="380">
        <v>781</v>
      </c>
      <c r="G1446" s="380">
        <v>1449</v>
      </c>
      <c r="H1446" s="137">
        <f t="shared" si="155"/>
        <v>2.647887323943662</v>
      </c>
      <c r="I1446" s="381">
        <f t="shared" si="156"/>
        <v>0.42719116632160109</v>
      </c>
      <c r="J1446" s="137">
        <f t="shared" si="157"/>
        <v>-7.414710866352163E-2</v>
      </c>
      <c r="K1446" s="137">
        <f t="shared" si="158"/>
        <v>-0.11900811534475304</v>
      </c>
      <c r="L1446" s="137">
        <f t="shared" si="159"/>
        <v>4.7379625927175557E-3</v>
      </c>
      <c r="M1446" s="137">
        <f t="shared" si="160"/>
        <v>-0.18841726141555712</v>
      </c>
      <c r="N1446" s="383">
        <f t="shared" si="154"/>
        <v>-273.01661179114228</v>
      </c>
    </row>
    <row r="1447" spans="2:14" x14ac:dyDescent="0.2">
      <c r="B1447" s="382">
        <v>20</v>
      </c>
      <c r="C1447" s="382">
        <v>4641</v>
      </c>
      <c r="D1447" s="379" t="s">
        <v>2016</v>
      </c>
      <c r="E1447" s="380">
        <v>923</v>
      </c>
      <c r="F1447" s="380">
        <v>663</v>
      </c>
      <c r="G1447" s="380">
        <v>2356</v>
      </c>
      <c r="H1447" s="137">
        <f t="shared" si="155"/>
        <v>4.9457013574660635</v>
      </c>
      <c r="I1447" s="381">
        <f t="shared" si="156"/>
        <v>0.39176570458404075</v>
      </c>
      <c r="J1447" s="137">
        <f t="shared" si="157"/>
        <v>-4.9751112360606253E-2</v>
      </c>
      <c r="K1447" s="137">
        <f t="shared" si="158"/>
        <v>-5.9607907432779904E-2</v>
      </c>
      <c r="L1447" s="137">
        <f t="shared" si="159"/>
        <v>-2.497338550677361E-2</v>
      </c>
      <c r="M1447" s="137">
        <f t="shared" si="160"/>
        <v>-0.13433240530015977</v>
      </c>
      <c r="N1447" s="383">
        <f t="shared" si="154"/>
        <v>-316.48714688717644</v>
      </c>
    </row>
    <row r="1448" spans="2:14" x14ac:dyDescent="0.2">
      <c r="B1448" s="382">
        <v>20</v>
      </c>
      <c r="C1448" s="382">
        <v>4643</v>
      </c>
      <c r="D1448" s="379" t="s">
        <v>2017</v>
      </c>
      <c r="E1448" s="380">
        <v>937</v>
      </c>
      <c r="F1448" s="380">
        <v>242</v>
      </c>
      <c r="G1448" s="380">
        <v>2688</v>
      </c>
      <c r="H1448" s="137">
        <f t="shared" si="155"/>
        <v>14.979338842975206</v>
      </c>
      <c r="I1448" s="381">
        <f t="shared" si="156"/>
        <v>0.34858630952380953</v>
      </c>
      <c r="J1448" s="137">
        <f t="shared" si="157"/>
        <v>-4.0821155610255754E-2</v>
      </c>
      <c r="K1448" s="137">
        <f t="shared" si="158"/>
        <v>0.19976911092365354</v>
      </c>
      <c r="L1448" s="137">
        <f t="shared" si="159"/>
        <v>-6.1187960403894771E-2</v>
      </c>
      <c r="M1448" s="137">
        <f t="shared" si="160"/>
        <v>9.7759994909503017E-2</v>
      </c>
      <c r="N1448" s="383">
        <f t="shared" si="154"/>
        <v>262.77886631674409</v>
      </c>
    </row>
    <row r="1449" spans="2:14" x14ac:dyDescent="0.2">
      <c r="B1449" s="382">
        <v>20</v>
      </c>
      <c r="C1449" s="382">
        <v>4646</v>
      </c>
      <c r="D1449" s="379" t="s">
        <v>2018</v>
      </c>
      <c r="E1449" s="380">
        <v>1142</v>
      </c>
      <c r="F1449" s="380">
        <v>1007</v>
      </c>
      <c r="G1449" s="380">
        <v>3769</v>
      </c>
      <c r="H1449" s="137">
        <f t="shared" si="155"/>
        <v>4.8768619662363459</v>
      </c>
      <c r="I1449" s="381">
        <f t="shared" si="156"/>
        <v>0.30299814274343329</v>
      </c>
      <c r="J1449" s="137">
        <f t="shared" si="157"/>
        <v>-1.1745001251433788E-2</v>
      </c>
      <c r="K1449" s="137">
        <f t="shared" si="158"/>
        <v>-6.1387457079498095E-2</v>
      </c>
      <c r="L1449" s="137">
        <f t="shared" si="159"/>
        <v>-9.9422773049774996E-2</v>
      </c>
      <c r="M1449" s="137">
        <f t="shared" si="160"/>
        <v>-0.17255523138070689</v>
      </c>
      <c r="N1449" s="383">
        <f t="shared" si="154"/>
        <v>-650.3606670738842</v>
      </c>
    </row>
    <row r="1450" spans="2:14" x14ac:dyDescent="0.2">
      <c r="B1450" s="382">
        <v>20</v>
      </c>
      <c r="C1450" s="382">
        <v>4651</v>
      </c>
      <c r="D1450" s="379" t="s">
        <v>2019</v>
      </c>
      <c r="E1450" s="380">
        <v>125</v>
      </c>
      <c r="F1450" s="380">
        <v>25</v>
      </c>
      <c r="G1450" s="380">
        <v>340</v>
      </c>
      <c r="H1450" s="137">
        <f t="shared" si="155"/>
        <v>18.600000000000001</v>
      </c>
      <c r="I1450" s="381">
        <f t="shared" si="156"/>
        <v>0.36764705882352944</v>
      </c>
      <c r="J1450" s="137">
        <f t="shared" si="157"/>
        <v>-0.10397639190490326</v>
      </c>
      <c r="K1450" s="137">
        <f t="shared" si="158"/>
        <v>0.29336590438408539</v>
      </c>
      <c r="L1450" s="137">
        <f t="shared" si="159"/>
        <v>-4.5201702788495474E-2</v>
      </c>
      <c r="M1450" s="137">
        <f t="shared" si="160"/>
        <v>0.14418780969068665</v>
      </c>
      <c r="N1450" s="383">
        <f t="shared" si="154"/>
        <v>49.02385529483346</v>
      </c>
    </row>
    <row r="1451" spans="2:14" x14ac:dyDescent="0.2">
      <c r="B1451" s="382">
        <v>20</v>
      </c>
      <c r="C1451" s="382">
        <v>4656</v>
      </c>
      <c r="D1451" s="379" t="s">
        <v>2020</v>
      </c>
      <c r="E1451" s="380">
        <v>648</v>
      </c>
      <c r="F1451" s="380">
        <v>951</v>
      </c>
      <c r="G1451" s="380">
        <v>1738</v>
      </c>
      <c r="H1451" s="137">
        <f t="shared" si="155"/>
        <v>2.5089379600420609</v>
      </c>
      <c r="I1451" s="381">
        <f t="shared" si="156"/>
        <v>0.37284234752589185</v>
      </c>
      <c r="J1451" s="137">
        <f t="shared" si="157"/>
        <v>-6.637374269710207E-2</v>
      </c>
      <c r="K1451" s="137">
        <f t="shared" si="158"/>
        <v>-0.12260006011686291</v>
      </c>
      <c r="L1451" s="137">
        <f t="shared" si="159"/>
        <v>-4.0844412197429389E-2</v>
      </c>
      <c r="M1451" s="137">
        <f t="shared" si="160"/>
        <v>-0.22981821501139438</v>
      </c>
      <c r="N1451" s="383">
        <f t="shared" si="154"/>
        <v>-399.42405768980342</v>
      </c>
    </row>
    <row r="1452" spans="2:14" x14ac:dyDescent="0.2">
      <c r="B1452" s="382">
        <v>20</v>
      </c>
      <c r="C1452" s="382">
        <v>4666</v>
      </c>
      <c r="D1452" s="379" t="s">
        <v>2021</v>
      </c>
      <c r="E1452" s="380">
        <v>833</v>
      </c>
      <c r="F1452" s="380">
        <v>2487</v>
      </c>
      <c r="G1452" s="380">
        <v>2800</v>
      </c>
      <c r="H1452" s="137">
        <f t="shared" si="155"/>
        <v>1.4607961399276237</v>
      </c>
      <c r="I1452" s="381">
        <f t="shared" si="156"/>
        <v>0.29749999999999999</v>
      </c>
      <c r="J1452" s="137">
        <f t="shared" si="157"/>
        <v>-3.7808640080017025E-2</v>
      </c>
      <c r="K1452" s="137">
        <f t="shared" si="158"/>
        <v>-0.14969530852588719</v>
      </c>
      <c r="L1452" s="137">
        <f t="shared" si="159"/>
        <v>-0.10403406743913328</v>
      </c>
      <c r="M1452" s="137">
        <f t="shared" si="160"/>
        <v>-0.29153801604503748</v>
      </c>
      <c r="N1452" s="383">
        <f t="shared" si="154"/>
        <v>-816.30644492610497</v>
      </c>
    </row>
    <row r="1453" spans="2:14" x14ac:dyDescent="0.2">
      <c r="B1453" s="382">
        <v>20</v>
      </c>
      <c r="C1453" s="382">
        <v>4671</v>
      </c>
      <c r="D1453" s="379" t="s">
        <v>2022</v>
      </c>
      <c r="E1453" s="380">
        <v>11632</v>
      </c>
      <c r="F1453" s="380">
        <v>1119</v>
      </c>
      <c r="G1453" s="380">
        <v>23241</v>
      </c>
      <c r="H1453" s="137">
        <f t="shared" si="155"/>
        <v>31.16443252904379</v>
      </c>
      <c r="I1453" s="381">
        <f t="shared" si="156"/>
        <v>0.50049481519728067</v>
      </c>
      <c r="J1453" s="137">
        <f t="shared" si="157"/>
        <v>0.51200234164864133</v>
      </c>
      <c r="K1453" s="137">
        <f t="shared" si="158"/>
        <v>0.61816586366411619</v>
      </c>
      <c r="L1453" s="137">
        <f t="shared" si="159"/>
        <v>6.6217760508773732E-2</v>
      </c>
      <c r="M1453" s="137">
        <f t="shared" si="160"/>
        <v>1.1963859658215312</v>
      </c>
      <c r="N1453" s="383">
        <f t="shared" si="154"/>
        <v>27805.206231658209</v>
      </c>
    </row>
    <row r="1454" spans="2:14" x14ac:dyDescent="0.2">
      <c r="B1454" s="382">
        <v>20</v>
      </c>
      <c r="C1454" s="382">
        <v>4681</v>
      </c>
      <c r="D1454" s="379" t="s">
        <v>2023</v>
      </c>
      <c r="E1454" s="380">
        <v>334</v>
      </c>
      <c r="F1454" s="380">
        <v>1083</v>
      </c>
      <c r="G1454" s="380">
        <v>1476</v>
      </c>
      <c r="H1454" s="137">
        <f t="shared" si="155"/>
        <v>1.6712834718374885</v>
      </c>
      <c r="I1454" s="381">
        <f t="shared" si="156"/>
        <v>0.22628726287262874</v>
      </c>
      <c r="J1454" s="137">
        <f t="shared" si="157"/>
        <v>-7.3420877241053353E-2</v>
      </c>
      <c r="K1454" s="137">
        <f t="shared" si="158"/>
        <v>-0.14425405388304902</v>
      </c>
      <c r="L1454" s="137">
        <f t="shared" si="159"/>
        <v>-0.16376021688450668</v>
      </c>
      <c r="M1454" s="137">
        <f t="shared" si="160"/>
        <v>-0.381435148008609</v>
      </c>
      <c r="N1454" s="383">
        <f t="shared" si="154"/>
        <v>-562.99827846070684</v>
      </c>
    </row>
    <row r="1455" spans="2:14" x14ac:dyDescent="0.2">
      <c r="B1455" s="382">
        <v>20</v>
      </c>
      <c r="C1455" s="382">
        <v>4683</v>
      </c>
      <c r="D1455" s="379" t="s">
        <v>2024</v>
      </c>
      <c r="E1455" s="380">
        <v>890</v>
      </c>
      <c r="F1455" s="380">
        <v>878</v>
      </c>
      <c r="G1455" s="380">
        <v>1786</v>
      </c>
      <c r="H1455" s="137">
        <f t="shared" si="155"/>
        <v>3.0478359908883825</v>
      </c>
      <c r="I1455" s="381">
        <f t="shared" si="156"/>
        <v>0.49832026875699886</v>
      </c>
      <c r="J1455" s="137">
        <f t="shared" si="157"/>
        <v>-6.5082664612714045E-2</v>
      </c>
      <c r="K1455" s="137">
        <f t="shared" si="158"/>
        <v>-0.10866914377262156</v>
      </c>
      <c r="L1455" s="137">
        <f t="shared" si="159"/>
        <v>6.4393967590438403E-2</v>
      </c>
      <c r="M1455" s="137">
        <f t="shared" si="160"/>
        <v>-0.1093578407948972</v>
      </c>
      <c r="N1455" s="383">
        <f t="shared" si="154"/>
        <v>-195.31310365968639</v>
      </c>
    </row>
    <row r="1456" spans="2:14" x14ac:dyDescent="0.2">
      <c r="B1456" s="382">
        <v>20</v>
      </c>
      <c r="C1456" s="382">
        <v>4691</v>
      </c>
      <c r="D1456" s="379" t="s">
        <v>2025</v>
      </c>
      <c r="E1456" s="380">
        <v>3672</v>
      </c>
      <c r="F1456" s="380">
        <v>539</v>
      </c>
      <c r="G1456" s="380">
        <v>3600</v>
      </c>
      <c r="H1456" s="137">
        <f t="shared" si="155"/>
        <v>13.49165120593692</v>
      </c>
      <c r="I1456" s="381">
        <f t="shared" si="156"/>
        <v>1.02</v>
      </c>
      <c r="J1456" s="137">
        <f t="shared" si="157"/>
        <v>-1.6290672006883292E-2</v>
      </c>
      <c r="K1456" s="137">
        <f t="shared" si="158"/>
        <v>0.16131127505924189</v>
      </c>
      <c r="L1456" s="137">
        <f t="shared" si="159"/>
        <v>0.50192695463336856</v>
      </c>
      <c r="M1456" s="137">
        <f t="shared" si="160"/>
        <v>0.64694755768572709</v>
      </c>
      <c r="N1456" s="383">
        <f t="shared" si="154"/>
        <v>2329.0112076686173</v>
      </c>
    </row>
    <row r="1457" spans="2:14" x14ac:dyDescent="0.2">
      <c r="B1457" s="382">
        <v>20</v>
      </c>
      <c r="C1457" s="382">
        <v>4696</v>
      </c>
      <c r="D1457" s="379" t="s">
        <v>2026</v>
      </c>
      <c r="E1457" s="380">
        <v>3806</v>
      </c>
      <c r="F1457" s="380">
        <v>1140</v>
      </c>
      <c r="G1457" s="380">
        <v>5341</v>
      </c>
      <c r="H1457" s="137">
        <f t="shared" si="155"/>
        <v>8.0236842105263158</v>
      </c>
      <c r="I1457" s="381">
        <f t="shared" si="156"/>
        <v>0.71260063658490924</v>
      </c>
      <c r="J1457" s="137">
        <f t="shared" si="157"/>
        <v>3.0537806012274005E-2</v>
      </c>
      <c r="K1457" s="137">
        <f t="shared" si="158"/>
        <v>1.9960246801614866E-2</v>
      </c>
      <c r="L1457" s="137">
        <f t="shared" si="159"/>
        <v>0.24411099277946563</v>
      </c>
      <c r="M1457" s="137">
        <f t="shared" si="160"/>
        <v>0.29460904559335449</v>
      </c>
      <c r="N1457" s="383">
        <f t="shared" si="154"/>
        <v>1573.5069125141063</v>
      </c>
    </row>
    <row r="1458" spans="2:14" x14ac:dyDescent="0.2">
      <c r="B1458" s="382">
        <v>20</v>
      </c>
      <c r="C1458" s="382">
        <v>4701</v>
      </c>
      <c r="D1458" s="379" t="s">
        <v>2027</v>
      </c>
      <c r="E1458" s="380">
        <v>451</v>
      </c>
      <c r="F1458" s="380">
        <v>1215</v>
      </c>
      <c r="G1458" s="380">
        <v>1168</v>
      </c>
      <c r="H1458" s="137">
        <f t="shared" si="155"/>
        <v>1.3325102880658437</v>
      </c>
      <c r="I1458" s="381">
        <f t="shared" si="156"/>
        <v>0.38613013698630139</v>
      </c>
      <c r="J1458" s="137">
        <f t="shared" si="157"/>
        <v>-8.1705294949209847E-2</v>
      </c>
      <c r="K1458" s="137">
        <f t="shared" si="158"/>
        <v>-0.15301159355225766</v>
      </c>
      <c r="L1458" s="137">
        <f t="shared" si="159"/>
        <v>-2.9699938173188584E-2</v>
      </c>
      <c r="M1458" s="137">
        <f t="shared" si="160"/>
        <v>-0.26441682667465605</v>
      </c>
      <c r="N1458" s="383">
        <f t="shared" si="154"/>
        <v>-308.83885355599824</v>
      </c>
    </row>
    <row r="1459" spans="2:14" x14ac:dyDescent="0.2">
      <c r="B1459" s="382">
        <v>20</v>
      </c>
      <c r="C1459" s="382">
        <v>4711</v>
      </c>
      <c r="D1459" s="379" t="s">
        <v>2028</v>
      </c>
      <c r="E1459" s="380">
        <v>1275</v>
      </c>
      <c r="F1459" s="380">
        <v>1419</v>
      </c>
      <c r="G1459" s="380">
        <v>2837</v>
      </c>
      <c r="H1459" s="137">
        <f t="shared" si="155"/>
        <v>2.8978153629316421</v>
      </c>
      <c r="I1459" s="381">
        <f t="shared" si="156"/>
        <v>0.44941839971801201</v>
      </c>
      <c r="J1459" s="137">
        <f t="shared" si="157"/>
        <v>-3.6813434056634592E-2</v>
      </c>
      <c r="K1459" s="137">
        <f t="shared" si="158"/>
        <v>-0.11254728898442304</v>
      </c>
      <c r="L1459" s="137">
        <f t="shared" si="159"/>
        <v>2.3379951612417491E-2</v>
      </c>
      <c r="M1459" s="137">
        <f t="shared" si="160"/>
        <v>-0.12598077142864014</v>
      </c>
      <c r="N1459" s="383">
        <f t="shared" si="154"/>
        <v>-357.40744854305211</v>
      </c>
    </row>
    <row r="1460" spans="2:14" x14ac:dyDescent="0.2">
      <c r="B1460" s="382">
        <v>20</v>
      </c>
      <c r="C1460" s="382">
        <v>4716</v>
      </c>
      <c r="D1460" s="379" t="s">
        <v>2029</v>
      </c>
      <c r="E1460" s="380">
        <v>332</v>
      </c>
      <c r="F1460" s="380">
        <v>386</v>
      </c>
      <c r="G1460" s="380">
        <v>1324</v>
      </c>
      <c r="H1460" s="137">
        <f t="shared" si="155"/>
        <v>4.2901554404145079</v>
      </c>
      <c r="I1460" s="381">
        <f t="shared" si="156"/>
        <v>0.25075528700906347</v>
      </c>
      <c r="J1460" s="137">
        <f t="shared" si="157"/>
        <v>-7.7509291174948786E-2</v>
      </c>
      <c r="K1460" s="137">
        <f t="shared" si="158"/>
        <v>-7.6554258704303657E-2</v>
      </c>
      <c r="L1460" s="137">
        <f t="shared" si="159"/>
        <v>-0.14323887582733208</v>
      </c>
      <c r="M1460" s="137">
        <f t="shared" si="160"/>
        <v>-0.29730242570658449</v>
      </c>
      <c r="N1460" s="383">
        <f t="shared" si="154"/>
        <v>-393.62841163551786</v>
      </c>
    </row>
    <row r="1461" spans="2:14" x14ac:dyDescent="0.2">
      <c r="B1461" s="382">
        <v>20</v>
      </c>
      <c r="C1461" s="382">
        <v>4721</v>
      </c>
      <c r="D1461" s="379" t="s">
        <v>2030</v>
      </c>
      <c r="E1461" s="380">
        <v>936</v>
      </c>
      <c r="F1461" s="380">
        <v>1192</v>
      </c>
      <c r="G1461" s="380">
        <v>3044</v>
      </c>
      <c r="H1461" s="137">
        <f t="shared" si="155"/>
        <v>3.3389261744966441</v>
      </c>
      <c r="I1461" s="381">
        <f t="shared" si="156"/>
        <v>0.30749014454664914</v>
      </c>
      <c r="J1461" s="137">
        <f t="shared" si="157"/>
        <v>-3.1245659817711241E-2</v>
      </c>
      <c r="K1461" s="137">
        <f t="shared" si="158"/>
        <v>-0.10114424524941101</v>
      </c>
      <c r="L1461" s="137">
        <f t="shared" si="159"/>
        <v>-9.565532944586054E-2</v>
      </c>
      <c r="M1461" s="137">
        <f t="shared" si="160"/>
        <v>-0.22804523451298281</v>
      </c>
      <c r="N1461" s="383">
        <f t="shared" si="154"/>
        <v>-694.16969385751963</v>
      </c>
    </row>
    <row r="1462" spans="2:14" x14ac:dyDescent="0.2">
      <c r="B1462" s="382">
        <v>20</v>
      </c>
      <c r="C1462" s="382">
        <v>4723</v>
      </c>
      <c r="D1462" s="379" t="s">
        <v>2031</v>
      </c>
      <c r="E1462" s="380">
        <v>289</v>
      </c>
      <c r="F1462" s="380">
        <v>914</v>
      </c>
      <c r="G1462" s="380">
        <v>861</v>
      </c>
      <c r="H1462" s="137">
        <f t="shared" si="155"/>
        <v>1.2582056892778994</v>
      </c>
      <c r="I1462" s="381">
        <f t="shared" si="156"/>
        <v>0.33565621370499421</v>
      </c>
      <c r="J1462" s="137">
        <f t="shared" si="157"/>
        <v>-8.996281519727492E-2</v>
      </c>
      <c r="K1462" s="137">
        <f t="shared" si="158"/>
        <v>-0.15493242289372258</v>
      </c>
      <c r="L1462" s="137">
        <f t="shared" si="159"/>
        <v>-7.2032436636233474E-2</v>
      </c>
      <c r="M1462" s="137">
        <f t="shared" si="160"/>
        <v>-0.31692767472723099</v>
      </c>
      <c r="N1462" s="383">
        <f t="shared" si="154"/>
        <v>-272.87472794014587</v>
      </c>
    </row>
    <row r="1463" spans="2:14" x14ac:dyDescent="0.2">
      <c r="B1463" s="382">
        <v>20</v>
      </c>
      <c r="C1463" s="382">
        <v>4724</v>
      </c>
      <c r="D1463" s="379" t="s">
        <v>2032</v>
      </c>
      <c r="E1463" s="380">
        <v>1860</v>
      </c>
      <c r="F1463" s="380">
        <v>615</v>
      </c>
      <c r="G1463" s="380">
        <v>4901</v>
      </c>
      <c r="H1463" s="137">
        <f t="shared" si="155"/>
        <v>10.99349593495935</v>
      </c>
      <c r="I1463" s="381">
        <f t="shared" si="156"/>
        <v>0.37951438481942462</v>
      </c>
      <c r="J1463" s="137">
        <f t="shared" si="157"/>
        <v>1.8702923572050448E-2</v>
      </c>
      <c r="K1463" s="137">
        <f t="shared" si="158"/>
        <v>9.6732096619381203E-2</v>
      </c>
      <c r="L1463" s="137">
        <f t="shared" si="159"/>
        <v>-3.5248572006848118E-2</v>
      </c>
      <c r="M1463" s="137">
        <f t="shared" si="160"/>
        <v>8.0186448184583536E-2</v>
      </c>
      <c r="N1463" s="383">
        <f t="shared" si="154"/>
        <v>392.99378255264389</v>
      </c>
    </row>
    <row r="1464" spans="2:14" x14ac:dyDescent="0.2">
      <c r="B1464" s="382">
        <v>20</v>
      </c>
      <c r="C1464" s="382">
        <v>4726</v>
      </c>
      <c r="D1464" s="379" t="s">
        <v>2033</v>
      </c>
      <c r="E1464" s="380">
        <v>1547</v>
      </c>
      <c r="F1464" s="380">
        <v>3042</v>
      </c>
      <c r="G1464" s="380">
        <v>2977</v>
      </c>
      <c r="H1464" s="137">
        <f t="shared" si="155"/>
        <v>1.4871794871794872</v>
      </c>
      <c r="I1464" s="381">
        <f t="shared" si="156"/>
        <v>0.51965065502183405</v>
      </c>
      <c r="J1464" s="137">
        <f t="shared" si="157"/>
        <v>-3.3047789643836187E-2</v>
      </c>
      <c r="K1464" s="137">
        <f t="shared" si="158"/>
        <v>-0.14901327930624139</v>
      </c>
      <c r="L1464" s="137">
        <f t="shared" si="159"/>
        <v>8.2283770583159208E-2</v>
      </c>
      <c r="M1464" s="137">
        <f t="shared" si="160"/>
        <v>-9.9777298366918357E-2</v>
      </c>
      <c r="N1464" s="383">
        <f t="shared" si="154"/>
        <v>-297.03701723831597</v>
      </c>
    </row>
    <row r="1465" spans="2:14" x14ac:dyDescent="0.2">
      <c r="B1465" s="382">
        <v>20</v>
      </c>
      <c r="C1465" s="382">
        <v>4741</v>
      </c>
      <c r="D1465" s="379" t="s">
        <v>2034</v>
      </c>
      <c r="E1465" s="380">
        <v>469</v>
      </c>
      <c r="F1465" s="380">
        <v>839</v>
      </c>
      <c r="G1465" s="380">
        <v>1274</v>
      </c>
      <c r="H1465" s="137">
        <f t="shared" si="155"/>
        <v>2.0774731823599524</v>
      </c>
      <c r="I1465" s="381">
        <f t="shared" si="156"/>
        <v>0.36813186813186816</v>
      </c>
      <c r="J1465" s="137">
        <f t="shared" si="157"/>
        <v>-7.885416417951964E-2</v>
      </c>
      <c r="K1465" s="137">
        <f t="shared" si="158"/>
        <v>-0.13375374667596307</v>
      </c>
      <c r="L1465" s="137">
        <f t="shared" si="159"/>
        <v>-4.4795093039026693E-2</v>
      </c>
      <c r="M1465" s="137">
        <f t="shared" si="160"/>
        <v>-0.25740300389450937</v>
      </c>
      <c r="N1465" s="383">
        <f t="shared" si="154"/>
        <v>-327.93142696160493</v>
      </c>
    </row>
    <row r="1466" spans="2:14" x14ac:dyDescent="0.2">
      <c r="B1466" s="382">
        <v>20</v>
      </c>
      <c r="C1466" s="382">
        <v>4746</v>
      </c>
      <c r="D1466" s="379" t="s">
        <v>2035</v>
      </c>
      <c r="E1466" s="380">
        <v>2763</v>
      </c>
      <c r="F1466" s="380">
        <v>776</v>
      </c>
      <c r="G1466" s="380">
        <v>5908</v>
      </c>
      <c r="H1466" s="137">
        <f t="shared" si="155"/>
        <v>11.173969072164949</v>
      </c>
      <c r="I1466" s="381">
        <f t="shared" si="156"/>
        <v>0.4676709546377793</v>
      </c>
      <c r="J1466" s="137">
        <f t="shared" si="157"/>
        <v>4.5788665884107536E-2</v>
      </c>
      <c r="K1466" s="137">
        <f t="shared" si="158"/>
        <v>0.1013974619257743</v>
      </c>
      <c r="L1466" s="137">
        <f t="shared" si="159"/>
        <v>3.8688376297008019E-2</v>
      </c>
      <c r="M1466" s="137">
        <f t="shared" si="160"/>
        <v>0.18587450410688985</v>
      </c>
      <c r="N1466" s="383">
        <f t="shared" si="154"/>
        <v>1098.1465702635053</v>
      </c>
    </row>
    <row r="1467" spans="2:14" x14ac:dyDescent="0.2">
      <c r="B1467" s="382">
        <v>20</v>
      </c>
      <c r="C1467" s="382">
        <v>4751</v>
      </c>
      <c r="D1467" s="379" t="s">
        <v>2036</v>
      </c>
      <c r="E1467" s="380">
        <v>989</v>
      </c>
      <c r="F1467" s="380">
        <v>154</v>
      </c>
      <c r="G1467" s="380">
        <v>3072</v>
      </c>
      <c r="H1467" s="137">
        <f t="shared" si="155"/>
        <v>26.370129870129869</v>
      </c>
      <c r="I1467" s="381">
        <f t="shared" si="156"/>
        <v>0.32194010416666669</v>
      </c>
      <c r="J1467" s="137">
        <f t="shared" si="157"/>
        <v>-3.0492530935151557E-2</v>
      </c>
      <c r="K1467" s="137">
        <f t="shared" si="158"/>
        <v>0.49422956134470741</v>
      </c>
      <c r="L1467" s="137">
        <f t="shared" si="159"/>
        <v>-8.3536142871116992E-2</v>
      </c>
      <c r="M1467" s="137">
        <f t="shared" si="160"/>
        <v>0.38020088753843884</v>
      </c>
      <c r="N1467" s="383">
        <f t="shared" si="154"/>
        <v>1167.9771265180841</v>
      </c>
    </row>
    <row r="1468" spans="2:14" x14ac:dyDescent="0.2">
      <c r="B1468" s="382">
        <v>20</v>
      </c>
      <c r="C1468" s="382">
        <v>4756</v>
      </c>
      <c r="D1468" s="379" t="s">
        <v>2037</v>
      </c>
      <c r="E1468" s="380">
        <v>354</v>
      </c>
      <c r="F1468" s="380">
        <v>1090</v>
      </c>
      <c r="G1468" s="380">
        <v>889</v>
      </c>
      <c r="H1468" s="137">
        <f t="shared" si="155"/>
        <v>1.1403669724770642</v>
      </c>
      <c r="I1468" s="381">
        <f t="shared" si="156"/>
        <v>0.39820022497187851</v>
      </c>
      <c r="J1468" s="137">
        <f t="shared" si="157"/>
        <v>-8.9209686314715236E-2</v>
      </c>
      <c r="K1468" s="137">
        <f t="shared" si="158"/>
        <v>-0.15797864168076678</v>
      </c>
      <c r="L1468" s="137">
        <f t="shared" si="159"/>
        <v>-1.9576750834440708E-2</v>
      </c>
      <c r="M1468" s="137">
        <f t="shared" si="160"/>
        <v>-0.26676507882992273</v>
      </c>
      <c r="N1468" s="383">
        <f t="shared" si="154"/>
        <v>-237.15415507980131</v>
      </c>
    </row>
    <row r="1469" spans="2:14" x14ac:dyDescent="0.2">
      <c r="B1469" s="382">
        <v>20</v>
      </c>
      <c r="C1469" s="382">
        <v>4761</v>
      </c>
      <c r="D1469" s="379" t="s">
        <v>2038</v>
      </c>
      <c r="E1469" s="380">
        <v>4092</v>
      </c>
      <c r="F1469" s="380">
        <v>1206</v>
      </c>
      <c r="G1469" s="380">
        <v>8133</v>
      </c>
      <c r="H1469" s="137">
        <f t="shared" si="155"/>
        <v>10.136815920398011</v>
      </c>
      <c r="I1469" s="381">
        <f t="shared" si="156"/>
        <v>0.5031353744005902</v>
      </c>
      <c r="J1469" s="137">
        <f t="shared" si="157"/>
        <v>0.10563551458751075</v>
      </c>
      <c r="K1469" s="137">
        <f t="shared" si="158"/>
        <v>7.4586278795747626E-2</v>
      </c>
      <c r="L1469" s="137">
        <f t="shared" si="159"/>
        <v>6.8432398506947295E-2</v>
      </c>
      <c r="M1469" s="137">
        <f t="shared" si="160"/>
        <v>0.24865419189020568</v>
      </c>
      <c r="N1469" s="383">
        <f t="shared" si="154"/>
        <v>2022.3045426430429</v>
      </c>
    </row>
    <row r="1470" spans="2:14" x14ac:dyDescent="0.2">
      <c r="B1470" s="382">
        <v>20</v>
      </c>
      <c r="C1470" s="382">
        <v>4776</v>
      </c>
      <c r="D1470" s="379" t="s">
        <v>2039</v>
      </c>
      <c r="E1470" s="380">
        <v>781</v>
      </c>
      <c r="F1470" s="380">
        <v>709</v>
      </c>
      <c r="G1470" s="380">
        <v>1639</v>
      </c>
      <c r="H1470" s="137">
        <f t="shared" si="155"/>
        <v>3.4132581100141044</v>
      </c>
      <c r="I1470" s="381">
        <f t="shared" si="156"/>
        <v>0.47651006711409394</v>
      </c>
      <c r="J1470" s="137">
        <f t="shared" si="157"/>
        <v>-6.9036591246152357E-2</v>
      </c>
      <c r="K1470" s="137">
        <f t="shared" si="158"/>
        <v>-9.9222709233083323E-2</v>
      </c>
      <c r="L1470" s="137">
        <f t="shared" si="159"/>
        <v>4.6101743259445979E-2</v>
      </c>
      <c r="M1470" s="137">
        <f t="shared" si="160"/>
        <v>-0.1221575572197897</v>
      </c>
      <c r="N1470" s="383">
        <f t="shared" si="154"/>
        <v>-200.21623628323533</v>
      </c>
    </row>
    <row r="1471" spans="2:14" x14ac:dyDescent="0.2">
      <c r="B1471" s="382">
        <v>20</v>
      </c>
      <c r="C1471" s="382">
        <v>4781</v>
      </c>
      <c r="D1471" s="379" t="s">
        <v>2040</v>
      </c>
      <c r="E1471" s="380">
        <v>2093</v>
      </c>
      <c r="F1471" s="380">
        <v>1633</v>
      </c>
      <c r="G1471" s="380">
        <v>4956</v>
      </c>
      <c r="H1471" s="137">
        <f t="shared" si="155"/>
        <v>4.3165952235150034</v>
      </c>
      <c r="I1471" s="381">
        <f t="shared" si="156"/>
        <v>0.42231638418079098</v>
      </c>
      <c r="J1471" s="137">
        <f t="shared" si="157"/>
        <v>2.0182283877078391E-2</v>
      </c>
      <c r="K1471" s="137">
        <f t="shared" si="158"/>
        <v>-7.5870770575845597E-2</v>
      </c>
      <c r="L1471" s="137">
        <f t="shared" si="159"/>
        <v>6.4948097551884151E-4</v>
      </c>
      <c r="M1471" s="137">
        <f t="shared" si="160"/>
        <v>-5.5039005723248366E-2</v>
      </c>
      <c r="N1471" s="383">
        <f t="shared" si="154"/>
        <v>-272.77331236441893</v>
      </c>
    </row>
    <row r="1472" spans="2:14" x14ac:dyDescent="0.2">
      <c r="B1472" s="382">
        <v>20</v>
      </c>
      <c r="C1472" s="382">
        <v>4786</v>
      </c>
      <c r="D1472" s="379" t="s">
        <v>2041</v>
      </c>
      <c r="E1472" s="380">
        <v>524</v>
      </c>
      <c r="F1472" s="380">
        <v>217</v>
      </c>
      <c r="G1472" s="380">
        <v>2525</v>
      </c>
      <c r="H1472" s="137">
        <f t="shared" si="155"/>
        <v>14.050691244239632</v>
      </c>
      <c r="I1472" s="381">
        <f t="shared" si="156"/>
        <v>0.20752475247524751</v>
      </c>
      <c r="J1472" s="137">
        <f t="shared" si="157"/>
        <v>-4.5205441605156743E-2</v>
      </c>
      <c r="K1472" s="137">
        <f t="shared" si="158"/>
        <v>0.17576287733072515</v>
      </c>
      <c r="L1472" s="137">
        <f t="shared" si="159"/>
        <v>-0.17949634142020643</v>
      </c>
      <c r="M1472" s="137">
        <f t="shared" si="160"/>
        <v>-4.8938905694638019E-2</v>
      </c>
      <c r="N1472" s="383">
        <f t="shared" si="154"/>
        <v>-123.570736878961</v>
      </c>
    </row>
    <row r="1473" spans="2:14" x14ac:dyDescent="0.2">
      <c r="B1473" s="382">
        <v>20</v>
      </c>
      <c r="C1473" s="382">
        <v>4791</v>
      </c>
      <c r="D1473" s="379" t="s">
        <v>2042</v>
      </c>
      <c r="E1473" s="380">
        <v>397</v>
      </c>
      <c r="F1473" s="380">
        <v>1206</v>
      </c>
      <c r="G1473" s="380">
        <v>1194</v>
      </c>
      <c r="H1473" s="137">
        <f t="shared" si="155"/>
        <v>1.3192371475953566</v>
      </c>
      <c r="I1473" s="381">
        <f t="shared" si="156"/>
        <v>0.3324958123953099</v>
      </c>
      <c r="J1473" s="137">
        <f t="shared" si="157"/>
        <v>-8.1005960986833006E-2</v>
      </c>
      <c r="K1473" s="137">
        <f t="shared" si="158"/>
        <v>-0.15335471414082122</v>
      </c>
      <c r="L1473" s="137">
        <f t="shared" si="159"/>
        <v>-7.4683066404780993E-2</v>
      </c>
      <c r="M1473" s="137">
        <f t="shared" si="160"/>
        <v>-0.30904374153243525</v>
      </c>
      <c r="N1473" s="383">
        <f t="shared" si="154"/>
        <v>-368.99822738972767</v>
      </c>
    </row>
    <row r="1474" spans="2:14" x14ac:dyDescent="0.2">
      <c r="B1474" s="382">
        <v>20</v>
      </c>
      <c r="C1474" s="382">
        <v>4801</v>
      </c>
      <c r="D1474" s="379" t="s">
        <v>2043</v>
      </c>
      <c r="E1474" s="380">
        <v>351</v>
      </c>
      <c r="F1474" s="380">
        <v>355</v>
      </c>
      <c r="G1474" s="380">
        <v>947</v>
      </c>
      <c r="H1474" s="137">
        <f t="shared" si="155"/>
        <v>3.6563380281690141</v>
      </c>
      <c r="I1474" s="381">
        <f t="shared" si="156"/>
        <v>0.3706441393875396</v>
      </c>
      <c r="J1474" s="137">
        <f t="shared" si="157"/>
        <v>-8.764963362941304E-2</v>
      </c>
      <c r="K1474" s="137">
        <f t="shared" si="158"/>
        <v>-9.2938911907895522E-2</v>
      </c>
      <c r="L1474" s="137">
        <f t="shared" si="159"/>
        <v>-4.2688050190846719E-2</v>
      </c>
      <c r="M1474" s="137">
        <f t="shared" si="160"/>
        <v>-0.22327659572815528</v>
      </c>
      <c r="N1474" s="383">
        <f t="shared" si="154"/>
        <v>-211.44293615456306</v>
      </c>
    </row>
    <row r="1475" spans="2:14" x14ac:dyDescent="0.2">
      <c r="B1475" s="382">
        <v>20</v>
      </c>
      <c r="C1475" s="382">
        <v>4806</v>
      </c>
      <c r="D1475" s="379" t="s">
        <v>2044</v>
      </c>
      <c r="E1475" s="380">
        <v>665</v>
      </c>
      <c r="F1475" s="380">
        <v>1188</v>
      </c>
      <c r="G1475" s="380">
        <v>1903</v>
      </c>
      <c r="H1475" s="137">
        <f t="shared" si="155"/>
        <v>2.1616161616161618</v>
      </c>
      <c r="I1475" s="381">
        <f t="shared" si="156"/>
        <v>0.34944823962165</v>
      </c>
      <c r="J1475" s="137">
        <f t="shared" si="157"/>
        <v>-6.1935661782018231E-2</v>
      </c>
      <c r="K1475" s="137">
        <f t="shared" si="158"/>
        <v>-0.13157858785578219</v>
      </c>
      <c r="L1475" s="137">
        <f t="shared" si="159"/>
        <v>-6.0465059306258152E-2</v>
      </c>
      <c r="M1475" s="137">
        <f t="shared" si="160"/>
        <v>-0.25397930894405857</v>
      </c>
      <c r="N1475" s="383">
        <f t="shared" si="154"/>
        <v>-483.32262492054343</v>
      </c>
    </row>
    <row r="1476" spans="2:14" x14ac:dyDescent="0.2">
      <c r="B1476" s="382">
        <v>20</v>
      </c>
      <c r="C1476" s="382">
        <v>4811</v>
      </c>
      <c r="D1476" s="379" t="s">
        <v>2045</v>
      </c>
      <c r="E1476" s="380">
        <v>336</v>
      </c>
      <c r="F1476" s="380">
        <v>1373</v>
      </c>
      <c r="G1476" s="380">
        <v>1168</v>
      </c>
      <c r="H1476" s="137">
        <f t="shared" si="155"/>
        <v>1.0954115076474873</v>
      </c>
      <c r="I1476" s="381">
        <f t="shared" si="156"/>
        <v>0.28767123287671231</v>
      </c>
      <c r="J1476" s="137">
        <f t="shared" si="157"/>
        <v>-8.1705294949209847E-2</v>
      </c>
      <c r="K1476" s="137">
        <f t="shared" si="158"/>
        <v>-0.15914077400248594</v>
      </c>
      <c r="L1476" s="137">
        <f t="shared" si="159"/>
        <v>-0.11227745812666269</v>
      </c>
      <c r="M1476" s="137">
        <f t="shared" si="160"/>
        <v>-0.35312352707835848</v>
      </c>
      <c r="N1476" s="383">
        <f t="shared" si="154"/>
        <v>-412.44827962752271</v>
      </c>
    </row>
    <row r="1477" spans="2:14" x14ac:dyDescent="0.2">
      <c r="B1477" s="382">
        <v>20</v>
      </c>
      <c r="C1477" s="382">
        <v>4816</v>
      </c>
      <c r="D1477" s="379" t="s">
        <v>2046</v>
      </c>
      <c r="E1477" s="380">
        <v>949</v>
      </c>
      <c r="F1477" s="380">
        <v>2408</v>
      </c>
      <c r="G1477" s="380">
        <v>1570</v>
      </c>
      <c r="H1477" s="137">
        <f t="shared" si="155"/>
        <v>1.0460963455149501</v>
      </c>
      <c r="I1477" s="381">
        <f t="shared" si="156"/>
        <v>0.60445859872611463</v>
      </c>
      <c r="J1477" s="137">
        <f t="shared" si="157"/>
        <v>-7.0892515992460145E-2</v>
      </c>
      <c r="K1477" s="137">
        <f t="shared" si="158"/>
        <v>-0.16041560775367286</v>
      </c>
      <c r="L1477" s="137">
        <f t="shared" si="159"/>
        <v>0.15341222490414613</v>
      </c>
      <c r="M1477" s="137">
        <f t="shared" si="160"/>
        <v>-7.7895898841986888E-2</v>
      </c>
      <c r="N1477" s="383">
        <f t="shared" si="154"/>
        <v>-122.29656118191942</v>
      </c>
    </row>
    <row r="1478" spans="2:14" x14ac:dyDescent="0.2">
      <c r="B1478" s="382">
        <v>20</v>
      </c>
      <c r="C1478" s="382">
        <v>4821</v>
      </c>
      <c r="D1478" s="379" t="s">
        <v>2047</v>
      </c>
      <c r="E1478" s="380">
        <v>749</v>
      </c>
      <c r="F1478" s="380">
        <v>1681</v>
      </c>
      <c r="G1478" s="380">
        <v>1758</v>
      </c>
      <c r="H1478" s="137">
        <f t="shared" si="155"/>
        <v>1.4913741820345032</v>
      </c>
      <c r="I1478" s="381">
        <f t="shared" si="156"/>
        <v>0.4260523321956769</v>
      </c>
      <c r="J1478" s="137">
        <f t="shared" si="157"/>
        <v>-6.5835793495273714E-2</v>
      </c>
      <c r="K1478" s="137">
        <f t="shared" si="158"/>
        <v>-0.14890484331321488</v>
      </c>
      <c r="L1478" s="137">
        <f t="shared" si="159"/>
        <v>3.7828219824531011E-3</v>
      </c>
      <c r="M1478" s="137">
        <f t="shared" si="160"/>
        <v>-0.21095781482603548</v>
      </c>
      <c r="N1478" s="383">
        <f t="shared" si="154"/>
        <v>-370.86383846417039</v>
      </c>
    </row>
    <row r="1479" spans="2:14" x14ac:dyDescent="0.2">
      <c r="B1479" s="382">
        <v>20</v>
      </c>
      <c r="C1479" s="382">
        <v>4826</v>
      </c>
      <c r="D1479" s="379" t="s">
        <v>2048</v>
      </c>
      <c r="E1479" s="380">
        <v>543</v>
      </c>
      <c r="F1479" s="380">
        <v>545</v>
      </c>
      <c r="G1479" s="380">
        <v>692</v>
      </c>
      <c r="H1479" s="137">
        <f t="shared" si="155"/>
        <v>2.2660550458715596</v>
      </c>
      <c r="I1479" s="381">
        <f t="shared" si="156"/>
        <v>0.78468208092485547</v>
      </c>
      <c r="J1479" s="137">
        <f t="shared" si="157"/>
        <v>-9.450848595272443E-2</v>
      </c>
      <c r="K1479" s="137">
        <f t="shared" si="158"/>
        <v>-0.1288787647420051</v>
      </c>
      <c r="L1479" s="137">
        <f t="shared" si="159"/>
        <v>0.30456572729115555</v>
      </c>
      <c r="M1479" s="137">
        <f t="shared" si="160"/>
        <v>8.1178476596426019E-2</v>
      </c>
      <c r="N1479" s="383">
        <f t="shared" si="154"/>
        <v>56.175505804726804</v>
      </c>
    </row>
    <row r="1480" spans="2:14" x14ac:dyDescent="0.2">
      <c r="B1480" s="382">
        <v>20</v>
      </c>
      <c r="C1480" s="382">
        <v>4831</v>
      </c>
      <c r="D1480" s="379" t="s">
        <v>2049</v>
      </c>
      <c r="E1480" s="380">
        <v>1386</v>
      </c>
      <c r="F1480" s="380">
        <v>856</v>
      </c>
      <c r="G1480" s="380">
        <v>3306</v>
      </c>
      <c r="H1480" s="137">
        <f t="shared" si="155"/>
        <v>5.481308411214953</v>
      </c>
      <c r="I1480" s="381">
        <f t="shared" si="156"/>
        <v>0.41923774954627951</v>
      </c>
      <c r="J1480" s="137">
        <f t="shared" si="157"/>
        <v>-2.419852527375994E-2</v>
      </c>
      <c r="K1480" s="137">
        <f t="shared" si="158"/>
        <v>-4.5762065302974129E-2</v>
      </c>
      <c r="L1480" s="137">
        <f t="shared" si="159"/>
        <v>-1.9325710517702546E-3</v>
      </c>
      <c r="M1480" s="137">
        <f t="shared" si="160"/>
        <v>-7.1893161628504315E-2</v>
      </c>
      <c r="N1480" s="383">
        <f t="shared" si="154"/>
        <v>-237.67879234383525</v>
      </c>
    </row>
    <row r="1481" spans="2:14" x14ac:dyDescent="0.2">
      <c r="B1481" s="382">
        <v>20</v>
      </c>
      <c r="C1481" s="382">
        <v>4841</v>
      </c>
      <c r="D1481" s="379" t="s">
        <v>2050</v>
      </c>
      <c r="E1481" s="380">
        <v>822</v>
      </c>
      <c r="F1481" s="380">
        <v>1272</v>
      </c>
      <c r="G1481" s="380">
        <v>2270</v>
      </c>
      <c r="H1481" s="137">
        <f t="shared" si="155"/>
        <v>2.4308176100628929</v>
      </c>
      <c r="I1481" s="381">
        <f t="shared" si="156"/>
        <v>0.36211453744493394</v>
      </c>
      <c r="J1481" s="137">
        <f t="shared" si="157"/>
        <v>-5.2064293928468133E-2</v>
      </c>
      <c r="K1481" s="137">
        <f t="shared" si="158"/>
        <v>-0.12461952947479232</v>
      </c>
      <c r="L1481" s="137">
        <f t="shared" si="159"/>
        <v>-4.9841830552110278E-2</v>
      </c>
      <c r="M1481" s="137">
        <f t="shared" si="160"/>
        <v>-0.22652565395537072</v>
      </c>
      <c r="N1481" s="383">
        <f t="shared" si="154"/>
        <v>-514.21323447869156</v>
      </c>
    </row>
    <row r="1482" spans="2:14" x14ac:dyDescent="0.2">
      <c r="B1482" s="382">
        <v>20</v>
      </c>
      <c r="C1482" s="382">
        <v>4846</v>
      </c>
      <c r="D1482" s="379" t="s">
        <v>2051</v>
      </c>
      <c r="E1482" s="380">
        <v>162</v>
      </c>
      <c r="F1482" s="380">
        <v>771</v>
      </c>
      <c r="G1482" s="380">
        <v>426</v>
      </c>
      <c r="H1482" s="137">
        <f t="shared" si="155"/>
        <v>0.76264591439688711</v>
      </c>
      <c r="I1482" s="381">
        <f t="shared" si="156"/>
        <v>0.38028169014084506</v>
      </c>
      <c r="J1482" s="137">
        <f t="shared" si="157"/>
        <v>-0.1016632103370414</v>
      </c>
      <c r="K1482" s="137">
        <f t="shared" si="158"/>
        <v>-0.16774301297251093</v>
      </c>
      <c r="L1482" s="137">
        <f t="shared" si="159"/>
        <v>-3.4605032744827909E-2</v>
      </c>
      <c r="M1482" s="137">
        <f t="shared" si="160"/>
        <v>-0.30401125605438023</v>
      </c>
      <c r="N1482" s="383">
        <f t="shared" si="154"/>
        <v>-129.50879507916599</v>
      </c>
    </row>
    <row r="1483" spans="2:14" x14ac:dyDescent="0.2">
      <c r="B1483" s="382">
        <v>20</v>
      </c>
      <c r="C1483" s="382">
        <v>4851</v>
      </c>
      <c r="D1483" s="379" t="s">
        <v>2052</v>
      </c>
      <c r="E1483" s="380">
        <v>572</v>
      </c>
      <c r="F1483" s="380">
        <v>644</v>
      </c>
      <c r="G1483" s="380">
        <v>1461</v>
      </c>
      <c r="H1483" s="137">
        <f t="shared" si="155"/>
        <v>3.1568322981366461</v>
      </c>
      <c r="I1483" s="381">
        <f t="shared" si="156"/>
        <v>0.39151266255989048</v>
      </c>
      <c r="J1483" s="137">
        <f t="shared" si="157"/>
        <v>-7.3824339142424616E-2</v>
      </c>
      <c r="K1483" s="137">
        <f t="shared" si="158"/>
        <v>-0.10585150787270528</v>
      </c>
      <c r="L1483" s="137">
        <f t="shared" si="159"/>
        <v>-2.5185611947716714E-2</v>
      </c>
      <c r="M1483" s="137">
        <f t="shared" si="160"/>
        <v>-0.2048614589628466</v>
      </c>
      <c r="N1483" s="383">
        <f t="shared" si="154"/>
        <v>-299.30259154471889</v>
      </c>
    </row>
    <row r="1484" spans="2:14" x14ac:dyDescent="0.2">
      <c r="B1484" s="382">
        <v>20</v>
      </c>
      <c r="C1484" s="382">
        <v>4864</v>
      </c>
      <c r="D1484" s="379" t="s">
        <v>2053</v>
      </c>
      <c r="E1484" s="380">
        <v>1563</v>
      </c>
      <c r="F1484" s="380">
        <v>875</v>
      </c>
      <c r="G1484" s="380">
        <v>4046</v>
      </c>
      <c r="H1484" s="137">
        <f t="shared" si="155"/>
        <v>6.4102857142857141</v>
      </c>
      <c r="I1484" s="381">
        <f t="shared" si="156"/>
        <v>0.38630746416213546</v>
      </c>
      <c r="J1484" s="137">
        <f t="shared" si="157"/>
        <v>-4.2944048061112324E-3</v>
      </c>
      <c r="K1484" s="137">
        <f t="shared" si="158"/>
        <v>-2.1747308606881691E-2</v>
      </c>
      <c r="L1484" s="137">
        <f t="shared" si="159"/>
        <v>-2.9551213804040286E-2</v>
      </c>
      <c r="M1484" s="137">
        <f t="shared" si="160"/>
        <v>-5.5592927217033211E-2</v>
      </c>
      <c r="N1484" s="383">
        <f t="shared" si="154"/>
        <v>-224.92898352011636</v>
      </c>
    </row>
    <row r="1485" spans="2:14" x14ac:dyDescent="0.2">
      <c r="B1485" s="382">
        <v>20</v>
      </c>
      <c r="C1485" s="382">
        <v>4871</v>
      </c>
      <c r="D1485" s="379" t="s">
        <v>2054</v>
      </c>
      <c r="E1485" s="380">
        <v>425</v>
      </c>
      <c r="F1485" s="380">
        <v>1109</v>
      </c>
      <c r="G1485" s="380">
        <v>1839</v>
      </c>
      <c r="H1485" s="137">
        <f t="shared" si="155"/>
        <v>2.041478809738503</v>
      </c>
      <c r="I1485" s="381">
        <f t="shared" si="156"/>
        <v>0.23110386079390974</v>
      </c>
      <c r="J1485" s="137">
        <f t="shared" si="157"/>
        <v>-6.3657099227868927E-2</v>
      </c>
      <c r="K1485" s="137">
        <f t="shared" si="158"/>
        <v>-0.13468422807532052</v>
      </c>
      <c r="L1485" s="137">
        <f t="shared" si="159"/>
        <v>-0.1597205343941375</v>
      </c>
      <c r="M1485" s="137">
        <f t="shared" si="160"/>
        <v>-0.3580618616973269</v>
      </c>
      <c r="N1485" s="383">
        <f t="shared" ref="N1485:N1548" si="161">M1485*G1485</f>
        <v>-658.47576366138412</v>
      </c>
    </row>
    <row r="1486" spans="2:14" x14ac:dyDescent="0.2">
      <c r="B1486" s="382">
        <v>20</v>
      </c>
      <c r="C1486" s="382">
        <v>4881</v>
      </c>
      <c r="D1486" s="379" t="s">
        <v>2055</v>
      </c>
      <c r="E1486" s="380">
        <v>456</v>
      </c>
      <c r="F1486" s="380">
        <v>1421</v>
      </c>
      <c r="G1486" s="380">
        <v>1382</v>
      </c>
      <c r="H1486" s="137">
        <f t="shared" ref="H1486:H1549" si="162">(G1486+E1486)/F1486</f>
        <v>1.2934553131597466</v>
      </c>
      <c r="I1486" s="381">
        <f t="shared" ref="I1486:I1549" si="163">E1486/G1486</f>
        <v>0.32995658465991318</v>
      </c>
      <c r="J1486" s="137">
        <f t="shared" ref="J1486:J1549" si="164">$J$6*(G1486-G$10)/G$11</f>
        <v>-7.5949238489646576E-2</v>
      </c>
      <c r="K1486" s="137">
        <f t="shared" ref="K1486:K1549" si="165">$K$6*(H1486-H$10)/H$11</f>
        <v>-0.15402119380518278</v>
      </c>
      <c r="L1486" s="137">
        <f t="shared" ref="L1486:L1549" si="166">$L$6*(I1486-I$10)/I$11</f>
        <v>-7.6812717662657598E-2</v>
      </c>
      <c r="M1486" s="137">
        <f t="shared" ref="M1486:M1549" si="167">SUM(J1486:L1486)</f>
        <v>-0.30678314995748696</v>
      </c>
      <c r="N1486" s="383">
        <f t="shared" si="161"/>
        <v>-423.97431324124699</v>
      </c>
    </row>
    <row r="1487" spans="2:14" x14ac:dyDescent="0.2">
      <c r="B1487" s="382">
        <v>20</v>
      </c>
      <c r="C1487" s="382">
        <v>4891</v>
      </c>
      <c r="D1487" s="379" t="s">
        <v>2056</v>
      </c>
      <c r="E1487" s="380">
        <v>1680</v>
      </c>
      <c r="F1487" s="380">
        <v>1309</v>
      </c>
      <c r="G1487" s="380">
        <v>3573</v>
      </c>
      <c r="H1487" s="137">
        <f t="shared" si="162"/>
        <v>4.0129870129870131</v>
      </c>
      <c r="I1487" s="381">
        <f t="shared" si="163"/>
        <v>0.47019311502938704</v>
      </c>
      <c r="J1487" s="137">
        <f t="shared" si="164"/>
        <v>-1.7016903429351554E-2</v>
      </c>
      <c r="K1487" s="137">
        <f t="shared" si="165"/>
        <v>-8.3719269438697091E-2</v>
      </c>
      <c r="L1487" s="137">
        <f t="shared" si="166"/>
        <v>4.0803713167221735E-2</v>
      </c>
      <c r="M1487" s="137">
        <f t="shared" si="167"/>
        <v>-5.9932459700826911E-2</v>
      </c>
      <c r="N1487" s="383">
        <f t="shared" si="161"/>
        <v>-214.13867851105456</v>
      </c>
    </row>
    <row r="1488" spans="2:14" x14ac:dyDescent="0.2">
      <c r="B1488" s="382">
        <v>20</v>
      </c>
      <c r="C1488" s="382">
        <v>4901</v>
      </c>
      <c r="D1488" s="379" t="s">
        <v>2057</v>
      </c>
      <c r="E1488" s="380">
        <v>372</v>
      </c>
      <c r="F1488" s="380">
        <v>1221</v>
      </c>
      <c r="G1488" s="380">
        <v>1398</v>
      </c>
      <c r="H1488" s="137">
        <f t="shared" si="162"/>
        <v>1.4496314496314497</v>
      </c>
      <c r="I1488" s="381">
        <f t="shared" si="163"/>
        <v>0.26609442060085836</v>
      </c>
      <c r="J1488" s="137">
        <f t="shared" si="164"/>
        <v>-7.5518879128183905E-2</v>
      </c>
      <c r="K1488" s="137">
        <f t="shared" si="165"/>
        <v>-0.14998392410364519</v>
      </c>
      <c r="L1488" s="137">
        <f t="shared" si="166"/>
        <v>-0.13037393870762182</v>
      </c>
      <c r="M1488" s="137">
        <f t="shared" si="167"/>
        <v>-0.3558767419394509</v>
      </c>
      <c r="N1488" s="383">
        <f t="shared" si="161"/>
        <v>-497.51568523135234</v>
      </c>
    </row>
    <row r="1489" spans="2:14" x14ac:dyDescent="0.2">
      <c r="B1489" s="382">
        <v>20</v>
      </c>
      <c r="C1489" s="382">
        <v>4911</v>
      </c>
      <c r="D1489" s="379" t="s">
        <v>2058</v>
      </c>
      <c r="E1489" s="380">
        <v>1506</v>
      </c>
      <c r="F1489" s="380">
        <v>1130</v>
      </c>
      <c r="G1489" s="380">
        <v>4153</v>
      </c>
      <c r="H1489" s="137">
        <f t="shared" si="162"/>
        <v>5.0079646017699115</v>
      </c>
      <c r="I1489" s="381">
        <f t="shared" si="163"/>
        <v>0.36262942451240066</v>
      </c>
      <c r="J1489" s="137">
        <f t="shared" si="164"/>
        <v>-1.4163765763295954E-3</v>
      </c>
      <c r="K1489" s="137">
        <f t="shared" si="165"/>
        <v>-5.7998356092694707E-2</v>
      </c>
      <c r="L1489" s="137">
        <f t="shared" si="166"/>
        <v>-4.9409994574734432E-2</v>
      </c>
      <c r="M1489" s="137">
        <f t="shared" si="167"/>
        <v>-0.10882472724375873</v>
      </c>
      <c r="N1489" s="383">
        <f t="shared" si="161"/>
        <v>-451.94909224333003</v>
      </c>
    </row>
    <row r="1490" spans="2:14" x14ac:dyDescent="0.2">
      <c r="B1490" s="382">
        <v>20</v>
      </c>
      <c r="C1490" s="382">
        <v>4921</v>
      </c>
      <c r="D1490" s="379" t="s">
        <v>2059</v>
      </c>
      <c r="E1490" s="380">
        <v>3383</v>
      </c>
      <c r="F1490" s="380">
        <v>1862</v>
      </c>
      <c r="G1490" s="380">
        <v>2572</v>
      </c>
      <c r="H1490" s="137">
        <f t="shared" si="162"/>
        <v>3.1981740064446833</v>
      </c>
      <c r="I1490" s="381">
        <f t="shared" si="163"/>
        <v>1.3153188180404354</v>
      </c>
      <c r="J1490" s="137">
        <f t="shared" si="164"/>
        <v>-4.3941260980860139E-2</v>
      </c>
      <c r="K1490" s="137">
        <f t="shared" si="165"/>
        <v>-0.10478279385446547</v>
      </c>
      <c r="L1490" s="137">
        <f t="shared" si="166"/>
        <v>0.74961095853236559</v>
      </c>
      <c r="M1490" s="137">
        <f t="shared" si="167"/>
        <v>0.60088690369704001</v>
      </c>
      <c r="N1490" s="383">
        <f t="shared" si="161"/>
        <v>1545.4811163087868</v>
      </c>
    </row>
    <row r="1491" spans="2:14" x14ac:dyDescent="0.2">
      <c r="B1491" s="382">
        <v>20</v>
      </c>
      <c r="C1491" s="382">
        <v>4941</v>
      </c>
      <c r="D1491" s="379" t="s">
        <v>2060</v>
      </c>
      <c r="E1491" s="380">
        <v>1286</v>
      </c>
      <c r="F1491" s="380">
        <v>983</v>
      </c>
      <c r="G1491" s="380">
        <v>2949</v>
      </c>
      <c r="H1491" s="137">
        <f t="shared" si="162"/>
        <v>4.30824008138352</v>
      </c>
      <c r="I1491" s="381">
        <f t="shared" si="163"/>
        <v>0.43608002712783994</v>
      </c>
      <c r="J1491" s="137">
        <f t="shared" si="164"/>
        <v>-3.3800918526395871E-2</v>
      </c>
      <c r="K1491" s="137">
        <f t="shared" si="165"/>
        <v>-7.6086757236429881E-2</v>
      </c>
      <c r="L1491" s="137">
        <f t="shared" si="166"/>
        <v>1.2193053498196721E-2</v>
      </c>
      <c r="M1491" s="137">
        <f t="shared" si="167"/>
        <v>-9.7694622264629036E-2</v>
      </c>
      <c r="N1491" s="383">
        <f t="shared" si="161"/>
        <v>-288.101441058391</v>
      </c>
    </row>
    <row r="1492" spans="2:14" x14ac:dyDescent="0.2">
      <c r="B1492" s="382">
        <v>20</v>
      </c>
      <c r="C1492" s="382">
        <v>4946</v>
      </c>
      <c r="D1492" s="379" t="s">
        <v>2061</v>
      </c>
      <c r="E1492" s="380">
        <v>10554</v>
      </c>
      <c r="F1492" s="380">
        <v>1524</v>
      </c>
      <c r="G1492" s="380">
        <v>12233</v>
      </c>
      <c r="H1492" s="137">
        <f t="shared" si="162"/>
        <v>14.952099737532809</v>
      </c>
      <c r="I1492" s="381">
        <f t="shared" si="163"/>
        <v>0.8627483037684951</v>
      </c>
      <c r="J1492" s="137">
        <f t="shared" si="164"/>
        <v>0.21591510096232114</v>
      </c>
      <c r="K1492" s="137">
        <f t="shared" si="165"/>
        <v>0.19906495971602328</v>
      </c>
      <c r="L1492" s="137">
        <f t="shared" si="166"/>
        <v>0.37003989778758678</v>
      </c>
      <c r="M1492" s="137">
        <f t="shared" si="167"/>
        <v>0.7850199584659312</v>
      </c>
      <c r="N1492" s="383">
        <f t="shared" si="161"/>
        <v>9603.1491519137362</v>
      </c>
    </row>
    <row r="1493" spans="2:14" x14ac:dyDescent="0.2">
      <c r="B1493" s="382">
        <v>20</v>
      </c>
      <c r="C1493" s="382">
        <v>4951</v>
      </c>
      <c r="D1493" s="379" t="s">
        <v>2062</v>
      </c>
      <c r="E1493" s="380">
        <v>1029</v>
      </c>
      <c r="F1493" s="380">
        <v>1693</v>
      </c>
      <c r="G1493" s="380">
        <v>2650</v>
      </c>
      <c r="H1493" s="137">
        <f t="shared" si="162"/>
        <v>2.1730655640874188</v>
      </c>
      <c r="I1493" s="381">
        <f t="shared" si="163"/>
        <v>0.38830188679245281</v>
      </c>
      <c r="J1493" s="137">
        <f t="shared" si="164"/>
        <v>-4.1843259093729601E-2</v>
      </c>
      <c r="K1493" s="137">
        <f t="shared" si="165"/>
        <v>-0.13128261225578203</v>
      </c>
      <c r="L1493" s="137">
        <f t="shared" si="166"/>
        <v>-2.7878490792951526E-2</v>
      </c>
      <c r="M1493" s="137">
        <f t="shared" si="167"/>
        <v>-0.20100436214246314</v>
      </c>
      <c r="N1493" s="383">
        <f t="shared" si="161"/>
        <v>-532.66155967752729</v>
      </c>
    </row>
    <row r="1494" spans="2:14" x14ac:dyDescent="0.2">
      <c r="B1494" s="382">
        <v>21</v>
      </c>
      <c r="C1494" s="382">
        <v>5001</v>
      </c>
      <c r="D1494" s="379" t="s">
        <v>2063</v>
      </c>
      <c r="E1494" s="380">
        <v>2828</v>
      </c>
      <c r="F1494" s="380">
        <v>2047</v>
      </c>
      <c r="G1494" s="380">
        <v>5108</v>
      </c>
      <c r="H1494" s="137">
        <f t="shared" si="162"/>
        <v>3.8768930141670737</v>
      </c>
      <c r="I1494" s="381">
        <f t="shared" si="163"/>
        <v>0.55364134690681288</v>
      </c>
      <c r="J1494" s="137">
        <f t="shared" si="164"/>
        <v>2.4270697810973806E-2</v>
      </c>
      <c r="K1494" s="137">
        <f t="shared" si="165"/>
        <v>-8.7237400892130654E-2</v>
      </c>
      <c r="L1494" s="137">
        <f t="shared" si="166"/>
        <v>0.11079177666699765</v>
      </c>
      <c r="M1494" s="137">
        <f t="shared" si="167"/>
        <v>4.7825073585840802E-2</v>
      </c>
      <c r="N1494" s="383">
        <f t="shared" si="161"/>
        <v>244.29047587647483</v>
      </c>
    </row>
    <row r="1495" spans="2:14" x14ac:dyDescent="0.2">
      <c r="B1495" s="382">
        <v>21</v>
      </c>
      <c r="C1495" s="382">
        <v>5002</v>
      </c>
      <c r="D1495" s="379" t="s">
        <v>2064</v>
      </c>
      <c r="E1495" s="380">
        <v>29055</v>
      </c>
      <c r="F1495" s="380">
        <v>14749</v>
      </c>
      <c r="G1495" s="380">
        <v>44743</v>
      </c>
      <c r="H1495" s="137">
        <f t="shared" si="162"/>
        <v>5.0035934639636581</v>
      </c>
      <c r="I1495" s="381">
        <f t="shared" si="163"/>
        <v>0.64937532127930631</v>
      </c>
      <c r="J1495" s="137">
        <f t="shared" si="164"/>
        <v>1.0903515285342935</v>
      </c>
      <c r="K1495" s="137">
        <f t="shared" si="165"/>
        <v>-5.81113532677121E-2</v>
      </c>
      <c r="L1495" s="137">
        <f t="shared" si="166"/>
        <v>0.19108389702384027</v>
      </c>
      <c r="M1495" s="137">
        <f t="shared" si="167"/>
        <v>1.2233240722904217</v>
      </c>
      <c r="N1495" s="383">
        <f t="shared" si="161"/>
        <v>54735.188966490343</v>
      </c>
    </row>
    <row r="1496" spans="2:14" x14ac:dyDescent="0.2">
      <c r="B1496" s="382">
        <v>21</v>
      </c>
      <c r="C1496" s="382">
        <v>5003</v>
      </c>
      <c r="D1496" s="379" t="s">
        <v>2065</v>
      </c>
      <c r="E1496" s="380">
        <v>1938</v>
      </c>
      <c r="F1496" s="380">
        <v>821</v>
      </c>
      <c r="G1496" s="380">
        <v>3111</v>
      </c>
      <c r="H1496" s="137">
        <f t="shared" si="162"/>
        <v>6.1498172959805117</v>
      </c>
      <c r="I1496" s="381">
        <f t="shared" si="163"/>
        <v>0.62295081967213117</v>
      </c>
      <c r="J1496" s="137">
        <f t="shared" si="164"/>
        <v>-2.9443529991586288E-2</v>
      </c>
      <c r="K1496" s="137">
        <f t="shared" si="165"/>
        <v>-2.8480611640162593E-2</v>
      </c>
      <c r="L1496" s="137">
        <f t="shared" si="166"/>
        <v>0.16892165757520317</v>
      </c>
      <c r="M1496" s="137">
        <f t="shared" si="167"/>
        <v>0.11099751594345428</v>
      </c>
      <c r="N1496" s="383">
        <f t="shared" si="161"/>
        <v>345.31327210008624</v>
      </c>
    </row>
    <row r="1497" spans="2:14" x14ac:dyDescent="0.2">
      <c r="B1497" s="382">
        <v>21</v>
      </c>
      <c r="C1497" s="382">
        <v>5009</v>
      </c>
      <c r="D1497" s="379" t="s">
        <v>2066</v>
      </c>
      <c r="E1497" s="380">
        <v>138</v>
      </c>
      <c r="F1497" s="380">
        <v>1147</v>
      </c>
      <c r="G1497" s="380">
        <v>394</v>
      </c>
      <c r="H1497" s="137">
        <f t="shared" si="162"/>
        <v>0.46381865736704447</v>
      </c>
      <c r="I1497" s="381">
        <f t="shared" si="163"/>
        <v>0.35025380710659898</v>
      </c>
      <c r="J1497" s="137">
        <f t="shared" si="164"/>
        <v>-0.10252392905996674</v>
      </c>
      <c r="K1497" s="137">
        <f t="shared" si="165"/>
        <v>-0.17546792061881294</v>
      </c>
      <c r="L1497" s="137">
        <f t="shared" si="166"/>
        <v>-5.9789429553278137E-2</v>
      </c>
      <c r="M1497" s="137">
        <f t="shared" si="167"/>
        <v>-0.33778127923205781</v>
      </c>
      <c r="N1497" s="383">
        <f t="shared" si="161"/>
        <v>-133.08582401743078</v>
      </c>
    </row>
    <row r="1498" spans="2:14" x14ac:dyDescent="0.2">
      <c r="B1498" s="382">
        <v>21</v>
      </c>
      <c r="C1498" s="382">
        <v>5010</v>
      </c>
      <c r="D1498" s="379" t="s">
        <v>2067</v>
      </c>
      <c r="E1498" s="380">
        <v>404</v>
      </c>
      <c r="F1498" s="380">
        <v>955</v>
      </c>
      <c r="G1498" s="380">
        <v>1614</v>
      </c>
      <c r="H1498" s="137">
        <f t="shared" si="162"/>
        <v>2.1130890052356022</v>
      </c>
      <c r="I1498" s="381">
        <f t="shared" si="163"/>
        <v>0.2503097893432466</v>
      </c>
      <c r="J1498" s="137">
        <f t="shared" si="164"/>
        <v>-6.9709027748437791E-2</v>
      </c>
      <c r="K1498" s="137">
        <f t="shared" si="165"/>
        <v>-0.13283305107009344</v>
      </c>
      <c r="L1498" s="137">
        <f t="shared" si="166"/>
        <v>-0.14361251488741417</v>
      </c>
      <c r="M1498" s="137">
        <f t="shared" si="167"/>
        <v>-0.34615459370594537</v>
      </c>
      <c r="N1498" s="383">
        <f t="shared" si="161"/>
        <v>-558.69351424139586</v>
      </c>
    </row>
    <row r="1499" spans="2:14" x14ac:dyDescent="0.2">
      <c r="B1499" s="382">
        <v>21</v>
      </c>
      <c r="C1499" s="382">
        <v>5017</v>
      </c>
      <c r="D1499" s="379" t="s">
        <v>2068</v>
      </c>
      <c r="E1499" s="380">
        <v>2417</v>
      </c>
      <c r="F1499" s="380">
        <v>631</v>
      </c>
      <c r="G1499" s="380">
        <v>2646</v>
      </c>
      <c r="H1499" s="137">
        <f t="shared" si="162"/>
        <v>8.0237717908082402</v>
      </c>
      <c r="I1499" s="381">
        <f t="shared" si="163"/>
        <v>0.91345427059712769</v>
      </c>
      <c r="J1499" s="137">
        <f t="shared" si="164"/>
        <v>-4.1950848934095272E-2</v>
      </c>
      <c r="K1499" s="137">
        <f t="shared" si="165"/>
        <v>1.9962510817274712E-2</v>
      </c>
      <c r="L1499" s="137">
        <f t="shared" si="166"/>
        <v>0.41256701126115436</v>
      </c>
      <c r="M1499" s="137">
        <f t="shared" si="167"/>
        <v>0.39057867314433381</v>
      </c>
      <c r="N1499" s="383">
        <f t="shared" si="161"/>
        <v>1033.4711691399073</v>
      </c>
    </row>
    <row r="1500" spans="2:14" x14ac:dyDescent="0.2">
      <c r="B1500" s="382">
        <v>21</v>
      </c>
      <c r="C1500" s="382">
        <v>5048</v>
      </c>
      <c r="D1500" s="379" t="s">
        <v>2069</v>
      </c>
      <c r="E1500" s="380">
        <v>830</v>
      </c>
      <c r="F1500" s="380">
        <v>5031</v>
      </c>
      <c r="G1500" s="380">
        <v>1823</v>
      </c>
      <c r="H1500" s="137">
        <f t="shared" si="162"/>
        <v>0.52733055058636458</v>
      </c>
      <c r="I1500" s="381">
        <f t="shared" si="163"/>
        <v>0.45529347229840922</v>
      </c>
      <c r="J1500" s="137">
        <f t="shared" si="164"/>
        <v>-6.4087458589331597E-2</v>
      </c>
      <c r="K1500" s="137">
        <f t="shared" si="165"/>
        <v>-0.17382609077224026</v>
      </c>
      <c r="L1500" s="137">
        <f t="shared" si="166"/>
        <v>2.8307377197978215E-2</v>
      </c>
      <c r="M1500" s="137">
        <f t="shared" si="167"/>
        <v>-0.20960617216359365</v>
      </c>
      <c r="N1500" s="383">
        <f t="shared" si="161"/>
        <v>-382.1120518542312</v>
      </c>
    </row>
    <row r="1501" spans="2:14" x14ac:dyDescent="0.2">
      <c r="B1501" s="382">
        <v>21</v>
      </c>
      <c r="C1501" s="382">
        <v>5049</v>
      </c>
      <c r="D1501" s="379" t="s">
        <v>2070</v>
      </c>
      <c r="E1501" s="380">
        <v>632</v>
      </c>
      <c r="F1501" s="380">
        <v>11307</v>
      </c>
      <c r="G1501" s="380">
        <v>1706</v>
      </c>
      <c r="H1501" s="137">
        <f t="shared" si="162"/>
        <v>0.20677456442911471</v>
      </c>
      <c r="I1501" s="381">
        <f t="shared" si="163"/>
        <v>0.37045720984759672</v>
      </c>
      <c r="J1501" s="137">
        <f t="shared" si="164"/>
        <v>-6.7234461420027411E-2</v>
      </c>
      <c r="K1501" s="137">
        <f t="shared" si="165"/>
        <v>-0.18211270228534845</v>
      </c>
      <c r="L1501" s="137">
        <f t="shared" si="166"/>
        <v>-4.2844828066389042E-2</v>
      </c>
      <c r="M1501" s="137">
        <f t="shared" si="167"/>
        <v>-0.29219199177176491</v>
      </c>
      <c r="N1501" s="383">
        <f t="shared" si="161"/>
        <v>-498.47953796263096</v>
      </c>
    </row>
    <row r="1502" spans="2:14" x14ac:dyDescent="0.2">
      <c r="B1502" s="382">
        <v>21</v>
      </c>
      <c r="C1502" s="382">
        <v>5050</v>
      </c>
      <c r="D1502" s="379" t="s">
        <v>2071</v>
      </c>
      <c r="E1502" s="380">
        <v>612</v>
      </c>
      <c r="F1502" s="380">
        <v>6022</v>
      </c>
      <c r="G1502" s="380">
        <v>2066</v>
      </c>
      <c r="H1502" s="137">
        <f t="shared" si="162"/>
        <v>0.44470275655928265</v>
      </c>
      <c r="I1502" s="381">
        <f t="shared" si="163"/>
        <v>0.29622458857696032</v>
      </c>
      <c r="J1502" s="137">
        <f t="shared" si="164"/>
        <v>-5.7551375787117227E-2</v>
      </c>
      <c r="K1502" s="137">
        <f t="shared" si="165"/>
        <v>-0.17596208092327636</v>
      </c>
      <c r="L1502" s="137">
        <f t="shared" si="166"/>
        <v>-0.1051037554799195</v>
      </c>
      <c r="M1502" s="137">
        <f t="shared" si="167"/>
        <v>-0.3386172121903131</v>
      </c>
      <c r="N1502" s="383">
        <f t="shared" si="161"/>
        <v>-699.58316038518683</v>
      </c>
    </row>
    <row r="1503" spans="2:14" x14ac:dyDescent="0.2">
      <c r="B1503" s="382">
        <v>21</v>
      </c>
      <c r="C1503" s="382">
        <v>5061</v>
      </c>
      <c r="D1503" s="379" t="s">
        <v>2072</v>
      </c>
      <c r="E1503" s="380">
        <v>875</v>
      </c>
      <c r="F1503" s="380">
        <v>5373</v>
      </c>
      <c r="G1503" s="380">
        <v>1464</v>
      </c>
      <c r="H1503" s="137">
        <f t="shared" si="162"/>
        <v>0.43532477200818909</v>
      </c>
      <c r="I1503" s="381">
        <f t="shared" si="163"/>
        <v>0.59767759562841527</v>
      </c>
      <c r="J1503" s="137">
        <f t="shared" si="164"/>
        <v>-7.3743646762150367E-2</v>
      </c>
      <c r="K1503" s="137">
        <f t="shared" si="165"/>
        <v>-0.17620450882388253</v>
      </c>
      <c r="L1503" s="137">
        <f t="shared" si="166"/>
        <v>0.147724995052577</v>
      </c>
      <c r="M1503" s="137">
        <f t="shared" si="167"/>
        <v>-0.1022231605334559</v>
      </c>
      <c r="N1503" s="383">
        <f t="shared" si="161"/>
        <v>-149.65470702097943</v>
      </c>
    </row>
    <row r="1504" spans="2:14" x14ac:dyDescent="0.2">
      <c r="B1504" s="382">
        <v>21</v>
      </c>
      <c r="C1504" s="382">
        <v>5063</v>
      </c>
      <c r="D1504" s="379" t="s">
        <v>2073</v>
      </c>
      <c r="E1504" s="380">
        <v>42</v>
      </c>
      <c r="F1504" s="380">
        <v>3085</v>
      </c>
      <c r="G1504" s="380">
        <v>101</v>
      </c>
      <c r="H1504" s="137">
        <f t="shared" si="162"/>
        <v>4.635332252836305E-2</v>
      </c>
      <c r="I1504" s="381">
        <f t="shared" si="163"/>
        <v>0.41584158415841582</v>
      </c>
      <c r="J1504" s="137">
        <f t="shared" si="164"/>
        <v>-0.11040488486675198</v>
      </c>
      <c r="K1504" s="137">
        <f t="shared" si="165"/>
        <v>-0.18625971113087894</v>
      </c>
      <c r="L1504" s="137">
        <f t="shared" si="166"/>
        <v>-4.7809362414687143E-3</v>
      </c>
      <c r="M1504" s="137">
        <f t="shared" si="167"/>
        <v>-0.30144553223909965</v>
      </c>
      <c r="N1504" s="383">
        <f t="shared" si="161"/>
        <v>-30.445998756149063</v>
      </c>
    </row>
    <row r="1505" spans="2:14" x14ac:dyDescent="0.2">
      <c r="B1505" s="382">
        <v>21</v>
      </c>
      <c r="C1505" s="382">
        <v>5064</v>
      </c>
      <c r="D1505" s="379" t="s">
        <v>2074</v>
      </c>
      <c r="E1505" s="380">
        <v>416</v>
      </c>
      <c r="F1505" s="380">
        <v>570</v>
      </c>
      <c r="G1505" s="380">
        <v>899</v>
      </c>
      <c r="H1505" s="137">
        <f t="shared" si="162"/>
        <v>2.307017543859649</v>
      </c>
      <c r="I1505" s="381">
        <f t="shared" si="163"/>
        <v>0.46273637374860954</v>
      </c>
      <c r="J1505" s="137">
        <f t="shared" si="164"/>
        <v>-8.8940711713801079E-2</v>
      </c>
      <c r="K1505" s="137">
        <f t="shared" si="165"/>
        <v>-0.12781985359358794</v>
      </c>
      <c r="L1505" s="137">
        <f t="shared" si="166"/>
        <v>3.45497414470416E-2</v>
      </c>
      <c r="M1505" s="137">
        <f t="shared" si="167"/>
        <v>-0.18221082386034743</v>
      </c>
      <c r="N1505" s="383">
        <f t="shared" si="161"/>
        <v>-163.80753065045235</v>
      </c>
    </row>
    <row r="1506" spans="2:14" x14ac:dyDescent="0.2">
      <c r="B1506" s="382">
        <v>21</v>
      </c>
      <c r="C1506" s="382">
        <v>5071</v>
      </c>
      <c r="D1506" s="379" t="s">
        <v>2075</v>
      </c>
      <c r="E1506" s="380">
        <v>21</v>
      </c>
      <c r="F1506" s="380">
        <v>1024</v>
      </c>
      <c r="G1506" s="380">
        <v>181</v>
      </c>
      <c r="H1506" s="137">
        <f t="shared" si="162"/>
        <v>0.197265625</v>
      </c>
      <c r="I1506" s="381">
        <f t="shared" si="163"/>
        <v>0.11602209944751381</v>
      </c>
      <c r="J1506" s="137">
        <f t="shared" si="164"/>
        <v>-0.10825308805943859</v>
      </c>
      <c r="K1506" s="137">
        <f t="shared" si="165"/>
        <v>-0.18235851546729942</v>
      </c>
      <c r="L1506" s="137">
        <f t="shared" si="166"/>
        <v>-0.25623965097180645</v>
      </c>
      <c r="M1506" s="137">
        <f t="shared" si="167"/>
        <v>-0.54685125449854444</v>
      </c>
      <c r="N1506" s="383">
        <f t="shared" si="161"/>
        <v>-98.980077064236539</v>
      </c>
    </row>
    <row r="1507" spans="2:14" x14ac:dyDescent="0.2">
      <c r="B1507" s="382">
        <v>21</v>
      </c>
      <c r="C1507" s="382">
        <v>5072</v>
      </c>
      <c r="D1507" s="379" t="s">
        <v>2076</v>
      </c>
      <c r="E1507" s="380">
        <v>1149</v>
      </c>
      <c r="F1507" s="380">
        <v>9385</v>
      </c>
      <c r="G1507" s="380">
        <v>2753</v>
      </c>
      <c r="H1507" s="137">
        <f t="shared" si="162"/>
        <v>0.41576984549813534</v>
      </c>
      <c r="I1507" s="381">
        <f t="shared" si="163"/>
        <v>0.4173628768616055</v>
      </c>
      <c r="J1507" s="137">
        <f t="shared" si="164"/>
        <v>-3.9072820704313636E-2</v>
      </c>
      <c r="K1507" s="137">
        <f t="shared" si="165"/>
        <v>-0.17671001827044985</v>
      </c>
      <c r="L1507" s="137">
        <f t="shared" si="166"/>
        <v>-3.505027478428911E-3</v>
      </c>
      <c r="M1507" s="137">
        <f t="shared" si="167"/>
        <v>-0.2192878664531924</v>
      </c>
      <c r="N1507" s="383">
        <f t="shared" si="161"/>
        <v>-603.69949634563864</v>
      </c>
    </row>
    <row r="1508" spans="2:14" x14ac:dyDescent="0.2">
      <c r="B1508" s="382">
        <v>21</v>
      </c>
      <c r="C1508" s="382">
        <v>5073</v>
      </c>
      <c r="D1508" s="379" t="s">
        <v>2077</v>
      </c>
      <c r="E1508" s="380">
        <v>398</v>
      </c>
      <c r="F1508" s="380">
        <v>1499</v>
      </c>
      <c r="G1508" s="380">
        <v>795</v>
      </c>
      <c r="H1508" s="137">
        <f t="shared" si="162"/>
        <v>0.79586390927284856</v>
      </c>
      <c r="I1508" s="381">
        <f t="shared" si="163"/>
        <v>0.50062893081761006</v>
      </c>
      <c r="J1508" s="137">
        <f t="shared" si="164"/>
        <v>-9.1738047563308445E-2</v>
      </c>
      <c r="K1508" s="137">
        <f t="shared" si="165"/>
        <v>-0.1668843030102316</v>
      </c>
      <c r="L1508" s="137">
        <f t="shared" si="166"/>
        <v>6.6330243330048042E-2</v>
      </c>
      <c r="M1508" s="137">
        <f t="shared" si="167"/>
        <v>-0.19229210724349199</v>
      </c>
      <c r="N1508" s="383">
        <f t="shared" si="161"/>
        <v>-152.87222525857612</v>
      </c>
    </row>
    <row r="1509" spans="2:14" x14ac:dyDescent="0.2">
      <c r="B1509" s="382">
        <v>21</v>
      </c>
      <c r="C1509" s="382">
        <v>5076</v>
      </c>
      <c r="D1509" s="379" t="s">
        <v>2078</v>
      </c>
      <c r="E1509" s="380">
        <v>144</v>
      </c>
      <c r="F1509" s="380">
        <v>2833</v>
      </c>
      <c r="G1509" s="380">
        <v>309</v>
      </c>
      <c r="H1509" s="137">
        <f t="shared" si="162"/>
        <v>0.15990116484292269</v>
      </c>
      <c r="I1509" s="381">
        <f t="shared" si="163"/>
        <v>0.46601941747572817</v>
      </c>
      <c r="J1509" s="137">
        <f t="shared" si="164"/>
        <v>-0.1048102131677372</v>
      </c>
      <c r="K1509" s="137">
        <f t="shared" si="165"/>
        <v>-0.18332441465212018</v>
      </c>
      <c r="L1509" s="137">
        <f t="shared" si="166"/>
        <v>3.7303231457274842E-2</v>
      </c>
      <c r="M1509" s="137">
        <f t="shared" si="167"/>
        <v>-0.25083139636258256</v>
      </c>
      <c r="N1509" s="383">
        <f t="shared" si="161"/>
        <v>-77.50690147603801</v>
      </c>
    </row>
    <row r="1510" spans="2:14" x14ac:dyDescent="0.2">
      <c r="B1510" s="382">
        <v>21</v>
      </c>
      <c r="C1510" s="382">
        <v>5077</v>
      </c>
      <c r="D1510" s="379" t="s">
        <v>2079</v>
      </c>
      <c r="E1510" s="380">
        <v>292</v>
      </c>
      <c r="F1510" s="380">
        <v>531</v>
      </c>
      <c r="G1510" s="380">
        <v>854</v>
      </c>
      <c r="H1510" s="137">
        <f t="shared" si="162"/>
        <v>2.1581920903954801</v>
      </c>
      <c r="I1510" s="381">
        <f t="shared" si="163"/>
        <v>0.34192037470725994</v>
      </c>
      <c r="J1510" s="137">
        <f t="shared" si="164"/>
        <v>-9.0151097417914841E-2</v>
      </c>
      <c r="K1510" s="137">
        <f t="shared" si="165"/>
        <v>-0.13166710265264853</v>
      </c>
      <c r="L1510" s="137">
        <f t="shared" si="166"/>
        <v>-6.6778682444732229E-2</v>
      </c>
      <c r="M1510" s="137">
        <f t="shared" si="167"/>
        <v>-0.28859688251529558</v>
      </c>
      <c r="N1510" s="383">
        <f t="shared" si="161"/>
        <v>-246.46173766806243</v>
      </c>
    </row>
    <row r="1511" spans="2:14" x14ac:dyDescent="0.2">
      <c r="B1511" s="382">
        <v>21</v>
      </c>
      <c r="C1511" s="382">
        <v>5078</v>
      </c>
      <c r="D1511" s="379" t="s">
        <v>2080</v>
      </c>
      <c r="E1511" s="380">
        <v>131</v>
      </c>
      <c r="F1511" s="380">
        <v>1155</v>
      </c>
      <c r="G1511" s="380">
        <v>381</v>
      </c>
      <c r="H1511" s="137">
        <f t="shared" si="162"/>
        <v>0.44329004329004329</v>
      </c>
      <c r="I1511" s="381">
        <f t="shared" si="163"/>
        <v>0.34383202099737531</v>
      </c>
      <c r="J1511" s="137">
        <f t="shared" si="164"/>
        <v>-0.10287359604115516</v>
      </c>
      <c r="K1511" s="137">
        <f t="shared" si="165"/>
        <v>-0.17599860061577044</v>
      </c>
      <c r="L1511" s="137">
        <f t="shared" si="166"/>
        <v>-6.5175383981342039E-2</v>
      </c>
      <c r="M1511" s="137">
        <f t="shared" si="167"/>
        <v>-0.34404758063826762</v>
      </c>
      <c r="N1511" s="383">
        <f t="shared" si="161"/>
        <v>-131.08212822317998</v>
      </c>
    </row>
    <row r="1512" spans="2:14" x14ac:dyDescent="0.2">
      <c r="B1512" s="382">
        <v>21</v>
      </c>
      <c r="C1512" s="382">
        <v>5079</v>
      </c>
      <c r="D1512" s="379" t="s">
        <v>2081</v>
      </c>
      <c r="E1512" s="380">
        <v>752</v>
      </c>
      <c r="F1512" s="380">
        <v>4484</v>
      </c>
      <c r="G1512" s="380">
        <v>943</v>
      </c>
      <c r="H1512" s="137">
        <f t="shared" si="162"/>
        <v>0.37801070472792148</v>
      </c>
      <c r="I1512" s="381">
        <f t="shared" si="163"/>
        <v>0.79745493107104981</v>
      </c>
      <c r="J1512" s="137">
        <f t="shared" si="164"/>
        <v>-8.7757223469778711E-2</v>
      </c>
      <c r="K1512" s="137">
        <f t="shared" si="165"/>
        <v>-0.17768612024371963</v>
      </c>
      <c r="L1512" s="137">
        <f t="shared" si="166"/>
        <v>0.31527832151865293</v>
      </c>
      <c r="M1512" s="137">
        <f t="shared" si="167"/>
        <v>4.9834977805154612E-2</v>
      </c>
      <c r="N1512" s="383">
        <f t="shared" si="161"/>
        <v>46.9943840702608</v>
      </c>
    </row>
    <row r="1513" spans="2:14" x14ac:dyDescent="0.2">
      <c r="B1513" s="382">
        <v>21</v>
      </c>
      <c r="C1513" s="382">
        <v>5091</v>
      </c>
      <c r="D1513" s="379" t="s">
        <v>2082</v>
      </c>
      <c r="E1513" s="380">
        <v>3256</v>
      </c>
      <c r="F1513" s="380">
        <v>489</v>
      </c>
      <c r="G1513" s="380">
        <v>5381</v>
      </c>
      <c r="H1513" s="137">
        <f t="shared" si="162"/>
        <v>17.662576687116566</v>
      </c>
      <c r="I1513" s="381">
        <f t="shared" si="163"/>
        <v>0.60509199033636873</v>
      </c>
      <c r="J1513" s="137">
        <f t="shared" si="164"/>
        <v>3.1613704415930692E-2</v>
      </c>
      <c r="K1513" s="137">
        <f t="shared" si="165"/>
        <v>0.26913281203002398</v>
      </c>
      <c r="L1513" s="137">
        <f t="shared" si="166"/>
        <v>0.15394345068618312</v>
      </c>
      <c r="M1513" s="137">
        <f t="shared" si="167"/>
        <v>0.45468996713213783</v>
      </c>
      <c r="N1513" s="383">
        <f t="shared" si="161"/>
        <v>2446.6867131380336</v>
      </c>
    </row>
    <row r="1514" spans="2:14" x14ac:dyDescent="0.2">
      <c r="B1514" s="382">
        <v>21</v>
      </c>
      <c r="C1514" s="382">
        <v>5096</v>
      </c>
      <c r="D1514" s="379" t="s">
        <v>2083</v>
      </c>
      <c r="E1514" s="380">
        <v>83</v>
      </c>
      <c r="F1514" s="380">
        <v>335</v>
      </c>
      <c r="G1514" s="380">
        <v>442</v>
      </c>
      <c r="H1514" s="137">
        <f t="shared" si="162"/>
        <v>1.5671641791044777</v>
      </c>
      <c r="I1514" s="381">
        <f t="shared" si="163"/>
        <v>0.18778280542986425</v>
      </c>
      <c r="J1514" s="137">
        <f t="shared" si="164"/>
        <v>-0.10123285097557873</v>
      </c>
      <c r="K1514" s="137">
        <f t="shared" si="165"/>
        <v>-0.14694561531742134</v>
      </c>
      <c r="L1514" s="137">
        <f t="shared" si="166"/>
        <v>-0.19605391984141285</v>
      </c>
      <c r="M1514" s="137">
        <f t="shared" si="167"/>
        <v>-0.4442323861344129</v>
      </c>
      <c r="N1514" s="383">
        <f t="shared" si="161"/>
        <v>-196.35071467141051</v>
      </c>
    </row>
    <row r="1515" spans="2:14" x14ac:dyDescent="0.2">
      <c r="B1515" s="382">
        <v>21</v>
      </c>
      <c r="C1515" s="382">
        <v>5097</v>
      </c>
      <c r="D1515" s="379" t="s">
        <v>2084</v>
      </c>
      <c r="E1515" s="380">
        <v>1271</v>
      </c>
      <c r="F1515" s="380">
        <v>1488</v>
      </c>
      <c r="G1515" s="380">
        <v>1619</v>
      </c>
      <c r="H1515" s="137">
        <f t="shared" si="162"/>
        <v>1.9422043010752688</v>
      </c>
      <c r="I1515" s="381">
        <f t="shared" si="163"/>
        <v>0.78505250154416306</v>
      </c>
      <c r="J1515" s="137">
        <f t="shared" si="164"/>
        <v>-6.9574540447980712E-2</v>
      </c>
      <c r="K1515" s="137">
        <f t="shared" si="165"/>
        <v>-0.13725054822522209</v>
      </c>
      <c r="L1515" s="137">
        <f t="shared" si="166"/>
        <v>0.30487639920405846</v>
      </c>
      <c r="M1515" s="137">
        <f t="shared" si="167"/>
        <v>9.805131053085564E-2</v>
      </c>
      <c r="N1515" s="383">
        <f t="shared" si="161"/>
        <v>158.74507174945529</v>
      </c>
    </row>
    <row r="1516" spans="2:14" x14ac:dyDescent="0.2">
      <c r="B1516" s="382">
        <v>21</v>
      </c>
      <c r="C1516" s="382">
        <v>5108</v>
      </c>
      <c r="D1516" s="379" t="s">
        <v>2085</v>
      </c>
      <c r="E1516" s="380">
        <v>1697</v>
      </c>
      <c r="F1516" s="380">
        <v>653</v>
      </c>
      <c r="G1516" s="380">
        <v>4814</v>
      </c>
      <c r="H1516" s="137">
        <f t="shared" si="162"/>
        <v>9.9709035222052069</v>
      </c>
      <c r="I1516" s="381">
        <f t="shared" si="163"/>
        <v>0.35251350228500206</v>
      </c>
      <c r="J1516" s="137">
        <f t="shared" si="164"/>
        <v>1.6362844544097154E-2</v>
      </c>
      <c r="K1516" s="137">
        <f t="shared" si="165"/>
        <v>7.0297319461332219E-2</v>
      </c>
      <c r="L1516" s="137">
        <f t="shared" si="166"/>
        <v>-5.7894222356215948E-2</v>
      </c>
      <c r="M1516" s="137">
        <f t="shared" si="167"/>
        <v>2.8765941649213429E-2</v>
      </c>
      <c r="N1516" s="383">
        <f t="shared" si="161"/>
        <v>138.47924309931344</v>
      </c>
    </row>
    <row r="1517" spans="2:14" x14ac:dyDescent="0.2">
      <c r="B1517" s="382">
        <v>21</v>
      </c>
      <c r="C1517" s="382">
        <v>5112</v>
      </c>
      <c r="D1517" s="379" t="s">
        <v>2086</v>
      </c>
      <c r="E1517" s="380">
        <v>901</v>
      </c>
      <c r="F1517" s="380">
        <v>85</v>
      </c>
      <c r="G1517" s="380">
        <v>1238</v>
      </c>
      <c r="H1517" s="137">
        <f t="shared" si="162"/>
        <v>25.164705882352941</v>
      </c>
      <c r="I1517" s="381">
        <f t="shared" si="163"/>
        <v>0.72778675282714056</v>
      </c>
      <c r="J1517" s="137">
        <f t="shared" si="164"/>
        <v>-7.9822472742810638E-2</v>
      </c>
      <c r="K1517" s="137">
        <f t="shared" si="165"/>
        <v>0.46306845150229459</v>
      </c>
      <c r="L1517" s="137">
        <f t="shared" si="166"/>
        <v>0.25684759419047509</v>
      </c>
      <c r="M1517" s="137">
        <f t="shared" si="167"/>
        <v>0.64009357294995906</v>
      </c>
      <c r="N1517" s="383">
        <f t="shared" si="161"/>
        <v>792.43584331204931</v>
      </c>
    </row>
    <row r="1518" spans="2:14" x14ac:dyDescent="0.2">
      <c r="B1518" s="382">
        <v>21</v>
      </c>
      <c r="C1518" s="382">
        <v>5113</v>
      </c>
      <c r="D1518" s="379" t="s">
        <v>2087</v>
      </c>
      <c r="E1518" s="380">
        <v>13665</v>
      </c>
      <c r="F1518" s="380">
        <v>1711</v>
      </c>
      <c r="G1518" s="380">
        <v>16394</v>
      </c>
      <c r="H1518" s="137">
        <f t="shared" si="162"/>
        <v>17.568088836937463</v>
      </c>
      <c r="I1518" s="381">
        <f t="shared" si="163"/>
        <v>0.83353665975356839</v>
      </c>
      <c r="J1518" s="137">
        <f t="shared" si="164"/>
        <v>0.32783543240270796</v>
      </c>
      <c r="K1518" s="137">
        <f t="shared" si="165"/>
        <v>0.26669023057481789</v>
      </c>
      <c r="L1518" s="137">
        <f t="shared" si="166"/>
        <v>0.34554008095201161</v>
      </c>
      <c r="M1518" s="137">
        <f t="shared" si="167"/>
        <v>0.94006574392953746</v>
      </c>
      <c r="N1518" s="383">
        <f t="shared" si="161"/>
        <v>15411.437805980837</v>
      </c>
    </row>
    <row r="1519" spans="2:14" x14ac:dyDescent="0.2">
      <c r="B1519" s="382">
        <v>21</v>
      </c>
      <c r="C1519" s="382">
        <v>5115</v>
      </c>
      <c r="D1519" s="379" t="s">
        <v>2088</v>
      </c>
      <c r="E1519" s="380">
        <v>3231</v>
      </c>
      <c r="F1519" s="380">
        <v>899</v>
      </c>
      <c r="G1519" s="380">
        <v>6766</v>
      </c>
      <c r="H1519" s="137">
        <f t="shared" si="162"/>
        <v>11.120133481646274</v>
      </c>
      <c r="I1519" s="381">
        <f t="shared" si="163"/>
        <v>0.47753473248595923</v>
      </c>
      <c r="J1519" s="137">
        <f t="shared" si="164"/>
        <v>6.8866686642543473E-2</v>
      </c>
      <c r="K1519" s="137">
        <f t="shared" si="165"/>
        <v>0.10000577172664576</v>
      </c>
      <c r="L1519" s="137">
        <f t="shared" si="166"/>
        <v>4.6961130492688595E-2</v>
      </c>
      <c r="M1519" s="137">
        <f t="shared" si="167"/>
        <v>0.21583358886187784</v>
      </c>
      <c r="N1519" s="383">
        <f t="shared" si="161"/>
        <v>1460.3300622394654</v>
      </c>
    </row>
    <row r="1520" spans="2:14" x14ac:dyDescent="0.2">
      <c r="B1520" s="382">
        <v>21</v>
      </c>
      <c r="C1520" s="382">
        <v>5117</v>
      </c>
      <c r="D1520" s="379" t="s">
        <v>2089</v>
      </c>
      <c r="E1520" s="380">
        <v>41</v>
      </c>
      <c r="F1520" s="380">
        <v>933</v>
      </c>
      <c r="G1520" s="380">
        <v>203</v>
      </c>
      <c r="H1520" s="137">
        <f t="shared" si="162"/>
        <v>0.26152197213290462</v>
      </c>
      <c r="I1520" s="381">
        <f t="shared" si="163"/>
        <v>0.2019704433497537</v>
      </c>
      <c r="J1520" s="137">
        <f t="shared" si="164"/>
        <v>-0.10766134393742742</v>
      </c>
      <c r="K1520" s="137">
        <f t="shared" si="165"/>
        <v>-0.18069744093138168</v>
      </c>
      <c r="L1520" s="137">
        <f t="shared" si="166"/>
        <v>-0.18415474257534944</v>
      </c>
      <c r="M1520" s="137">
        <f t="shared" si="167"/>
        <v>-0.47251352744415853</v>
      </c>
      <c r="N1520" s="383">
        <f t="shared" si="161"/>
        <v>-95.920246071164186</v>
      </c>
    </row>
    <row r="1521" spans="2:14" x14ac:dyDescent="0.2">
      <c r="B1521" s="382">
        <v>21</v>
      </c>
      <c r="C1521" s="382">
        <v>5118</v>
      </c>
      <c r="D1521" s="379" t="s">
        <v>2090</v>
      </c>
      <c r="E1521" s="380">
        <v>1888</v>
      </c>
      <c r="F1521" s="380">
        <v>576</v>
      </c>
      <c r="G1521" s="380">
        <v>7365</v>
      </c>
      <c r="H1521" s="137">
        <f t="shared" si="162"/>
        <v>16.064236111111111</v>
      </c>
      <c r="I1521" s="381">
        <f t="shared" si="163"/>
        <v>0.25634758995247792</v>
      </c>
      <c r="J1521" s="137">
        <f t="shared" si="164"/>
        <v>8.4978265237302356E-2</v>
      </c>
      <c r="K1521" s="137">
        <f t="shared" si="165"/>
        <v>0.2278145150992113</v>
      </c>
      <c r="L1521" s="137">
        <f t="shared" si="166"/>
        <v>-0.13854860924279164</v>
      </c>
      <c r="M1521" s="137">
        <f t="shared" si="167"/>
        <v>0.17424417109372201</v>
      </c>
      <c r="N1521" s="383">
        <f t="shared" si="161"/>
        <v>1283.3083201052625</v>
      </c>
    </row>
    <row r="1522" spans="2:14" x14ac:dyDescent="0.2">
      <c r="B1522" s="382">
        <v>21</v>
      </c>
      <c r="C1522" s="382">
        <v>5120</v>
      </c>
      <c r="D1522" s="379" t="s">
        <v>2091</v>
      </c>
      <c r="E1522" s="380">
        <v>1653</v>
      </c>
      <c r="F1522" s="380">
        <v>61</v>
      </c>
      <c r="G1522" s="380">
        <v>2587</v>
      </c>
      <c r="H1522" s="137">
        <f t="shared" si="162"/>
        <v>69.508196721311478</v>
      </c>
      <c r="I1522" s="381">
        <f t="shared" si="163"/>
        <v>0.6389640510243525</v>
      </c>
      <c r="J1522" s="137">
        <f t="shared" si="164"/>
        <v>-4.3537799079488883E-2</v>
      </c>
      <c r="K1522" s="137">
        <f t="shared" si="165"/>
        <v>1.6093807887713989</v>
      </c>
      <c r="L1522" s="137">
        <f t="shared" si="166"/>
        <v>0.18235196074042873</v>
      </c>
      <c r="M1522" s="137">
        <f t="shared" si="167"/>
        <v>1.7481949504323386</v>
      </c>
      <c r="N1522" s="383">
        <f t="shared" si="161"/>
        <v>4522.5803367684603</v>
      </c>
    </row>
    <row r="1523" spans="2:14" x14ac:dyDescent="0.2">
      <c r="B1523" s="382">
        <v>21</v>
      </c>
      <c r="C1523" s="382">
        <v>5121</v>
      </c>
      <c r="D1523" s="379" t="s">
        <v>2092</v>
      </c>
      <c r="E1523" s="380">
        <v>509</v>
      </c>
      <c r="F1523" s="380">
        <v>194</v>
      </c>
      <c r="G1523" s="380">
        <v>699</v>
      </c>
      <c r="H1523" s="137">
        <f t="shared" si="162"/>
        <v>6.2268041237113403</v>
      </c>
      <c r="I1523" s="381">
        <f t="shared" si="163"/>
        <v>0.72818311874105868</v>
      </c>
      <c r="J1523" s="137">
        <f t="shared" si="164"/>
        <v>-9.4320203732084509E-2</v>
      </c>
      <c r="K1523" s="137">
        <f t="shared" si="165"/>
        <v>-2.6490444678441888E-2</v>
      </c>
      <c r="L1523" s="137">
        <f t="shared" si="166"/>
        <v>0.2571800264317381</v>
      </c>
      <c r="M1523" s="137">
        <f t="shared" si="167"/>
        <v>0.13636937802121168</v>
      </c>
      <c r="N1523" s="383">
        <f t="shared" si="161"/>
        <v>95.322195236826971</v>
      </c>
    </row>
    <row r="1524" spans="2:14" x14ac:dyDescent="0.2">
      <c r="B1524" s="382">
        <v>21</v>
      </c>
      <c r="C1524" s="382">
        <v>5125</v>
      </c>
      <c r="D1524" s="379" t="s">
        <v>2093</v>
      </c>
      <c r="E1524" s="380">
        <v>172</v>
      </c>
      <c r="F1524" s="380">
        <v>469</v>
      </c>
      <c r="G1524" s="380">
        <v>524</v>
      </c>
      <c r="H1524" s="137">
        <f t="shared" si="162"/>
        <v>1.4840085287846483</v>
      </c>
      <c r="I1524" s="381">
        <f t="shared" si="163"/>
        <v>0.3282442748091603</v>
      </c>
      <c r="J1524" s="137">
        <f t="shared" si="164"/>
        <v>-9.9027259248082519E-2</v>
      </c>
      <c r="K1524" s="137">
        <f t="shared" si="165"/>
        <v>-0.14909525094763001</v>
      </c>
      <c r="L1524" s="137">
        <f t="shared" si="166"/>
        <v>-7.8248832579290148E-2</v>
      </c>
      <c r="M1524" s="137">
        <f t="shared" si="167"/>
        <v>-0.32637134277500268</v>
      </c>
      <c r="N1524" s="383">
        <f t="shared" si="161"/>
        <v>-171.0185836141014</v>
      </c>
    </row>
    <row r="1525" spans="2:14" x14ac:dyDescent="0.2">
      <c r="B1525" s="382">
        <v>21</v>
      </c>
      <c r="C1525" s="382">
        <v>5131</v>
      </c>
      <c r="D1525" s="379" t="s">
        <v>2094</v>
      </c>
      <c r="E1525" s="380">
        <v>1545</v>
      </c>
      <c r="F1525" s="380">
        <v>352</v>
      </c>
      <c r="G1525" s="380">
        <v>3397</v>
      </c>
      <c r="H1525" s="137">
        <f t="shared" si="162"/>
        <v>14.039772727272727</v>
      </c>
      <c r="I1525" s="381">
        <f t="shared" si="163"/>
        <v>0.45481307035619667</v>
      </c>
      <c r="J1525" s="137">
        <f t="shared" si="164"/>
        <v>-2.1750856405440975E-2</v>
      </c>
      <c r="K1525" s="137">
        <f t="shared" si="165"/>
        <v>0.17548062551727867</v>
      </c>
      <c r="L1525" s="137">
        <f t="shared" si="166"/>
        <v>2.7904463908139145E-2</v>
      </c>
      <c r="M1525" s="137">
        <f t="shared" si="167"/>
        <v>0.18163423301997683</v>
      </c>
      <c r="N1525" s="383">
        <f t="shared" si="161"/>
        <v>617.01148956886129</v>
      </c>
    </row>
    <row r="1526" spans="2:14" x14ac:dyDescent="0.2">
      <c r="B1526" s="382">
        <v>21</v>
      </c>
      <c r="C1526" s="382">
        <v>5136</v>
      </c>
      <c r="D1526" s="379" t="s">
        <v>2095</v>
      </c>
      <c r="E1526" s="380">
        <v>253</v>
      </c>
      <c r="F1526" s="380">
        <v>8419</v>
      </c>
      <c r="G1526" s="380">
        <v>663</v>
      </c>
      <c r="H1526" s="137">
        <f t="shared" si="162"/>
        <v>0.10880152037059033</v>
      </c>
      <c r="I1526" s="381">
        <f t="shared" si="163"/>
        <v>0.38159879336349922</v>
      </c>
      <c r="J1526" s="137">
        <f t="shared" si="164"/>
        <v>-9.5288512295375521E-2</v>
      </c>
      <c r="K1526" s="137">
        <f t="shared" si="165"/>
        <v>-0.18464537860377273</v>
      </c>
      <c r="L1526" s="137">
        <f t="shared" si="166"/>
        <v>-3.3500377776005071E-2</v>
      </c>
      <c r="M1526" s="137">
        <f t="shared" si="167"/>
        <v>-0.31343426867515328</v>
      </c>
      <c r="N1526" s="383">
        <f t="shared" si="161"/>
        <v>-207.80692013162664</v>
      </c>
    </row>
    <row r="1527" spans="2:14" x14ac:dyDescent="0.2">
      <c r="B1527" s="382">
        <v>21</v>
      </c>
      <c r="C1527" s="382">
        <v>5138</v>
      </c>
      <c r="D1527" s="379" t="s">
        <v>2096</v>
      </c>
      <c r="E1527" s="380">
        <v>481</v>
      </c>
      <c r="F1527" s="380">
        <v>1512</v>
      </c>
      <c r="G1527" s="380">
        <v>2862</v>
      </c>
      <c r="H1527" s="137">
        <f t="shared" si="162"/>
        <v>2.2109788359788358</v>
      </c>
      <c r="I1527" s="381">
        <f t="shared" si="163"/>
        <v>0.16806429070580015</v>
      </c>
      <c r="J1527" s="137">
        <f t="shared" si="164"/>
        <v>-3.6140997554349165E-2</v>
      </c>
      <c r="K1527" s="137">
        <f t="shared" si="165"/>
        <v>-0.13030252587798191</v>
      </c>
      <c r="L1527" s="137">
        <f t="shared" si="166"/>
        <v>-0.21259184556590494</v>
      </c>
      <c r="M1527" s="137">
        <f t="shared" si="167"/>
        <v>-0.37903536899823598</v>
      </c>
      <c r="N1527" s="383">
        <f t="shared" si="161"/>
        <v>-1084.7992260729513</v>
      </c>
    </row>
    <row r="1528" spans="2:14" x14ac:dyDescent="0.2">
      <c r="B1528" s="382">
        <v>21</v>
      </c>
      <c r="C1528" s="382">
        <v>5141</v>
      </c>
      <c r="D1528" s="379" t="s">
        <v>2097</v>
      </c>
      <c r="E1528" s="380">
        <v>2553</v>
      </c>
      <c r="F1528" s="380">
        <v>242</v>
      </c>
      <c r="G1528" s="380">
        <v>4536</v>
      </c>
      <c r="H1528" s="137">
        <f t="shared" si="162"/>
        <v>29.293388429752067</v>
      </c>
      <c r="I1528" s="381">
        <f t="shared" si="163"/>
        <v>0.56283068783068779</v>
      </c>
      <c r="J1528" s="137">
        <f t="shared" si="164"/>
        <v>8.8853506386831812E-3</v>
      </c>
      <c r="K1528" s="137">
        <f t="shared" si="165"/>
        <v>0.56979797710367608</v>
      </c>
      <c r="L1528" s="137">
        <f t="shared" si="166"/>
        <v>0.11849888036029023</v>
      </c>
      <c r="M1528" s="137">
        <f t="shared" si="167"/>
        <v>0.69718220810264953</v>
      </c>
      <c r="N1528" s="383">
        <f t="shared" si="161"/>
        <v>3162.4184959536183</v>
      </c>
    </row>
    <row r="1529" spans="2:14" x14ac:dyDescent="0.2">
      <c r="B1529" s="382">
        <v>21</v>
      </c>
      <c r="C1529" s="382">
        <v>5143</v>
      </c>
      <c r="D1529" s="379" t="s">
        <v>2098</v>
      </c>
      <c r="E1529" s="380">
        <v>44</v>
      </c>
      <c r="F1529" s="380">
        <v>255</v>
      </c>
      <c r="G1529" s="380">
        <v>350</v>
      </c>
      <c r="H1529" s="137">
        <f t="shared" si="162"/>
        <v>1.5450980392156863</v>
      </c>
      <c r="I1529" s="381">
        <f t="shared" si="163"/>
        <v>0.12571428571428572</v>
      </c>
      <c r="J1529" s="137">
        <f t="shared" si="164"/>
        <v>-0.10370741730398909</v>
      </c>
      <c r="K1529" s="137">
        <f t="shared" si="165"/>
        <v>-0.14751604150426104</v>
      </c>
      <c r="L1529" s="137">
        <f t="shared" si="166"/>
        <v>-0.24811081070006916</v>
      </c>
      <c r="M1529" s="137">
        <f t="shared" si="167"/>
        <v>-0.49933426950831927</v>
      </c>
      <c r="N1529" s="383">
        <f t="shared" si="161"/>
        <v>-174.76699432791173</v>
      </c>
    </row>
    <row r="1530" spans="2:14" x14ac:dyDescent="0.2">
      <c r="B1530" s="382">
        <v>21</v>
      </c>
      <c r="C1530" s="382">
        <v>5144</v>
      </c>
      <c r="D1530" s="379" t="s">
        <v>2099</v>
      </c>
      <c r="E1530" s="380">
        <v>262</v>
      </c>
      <c r="F1530" s="380">
        <v>850</v>
      </c>
      <c r="G1530" s="380">
        <v>955</v>
      </c>
      <c r="H1530" s="137">
        <f t="shared" si="162"/>
        <v>1.4317647058823531</v>
      </c>
      <c r="I1530" s="381">
        <f t="shared" si="163"/>
        <v>0.2743455497382199</v>
      </c>
      <c r="J1530" s="137">
        <f t="shared" si="164"/>
        <v>-8.7434453948681712E-2</v>
      </c>
      <c r="K1530" s="137">
        <f t="shared" si="165"/>
        <v>-0.1504457927657403</v>
      </c>
      <c r="L1530" s="137">
        <f t="shared" si="166"/>
        <v>-0.12345371359298127</v>
      </c>
      <c r="M1530" s="137">
        <f t="shared" si="167"/>
        <v>-0.36133396030740328</v>
      </c>
      <c r="N1530" s="383">
        <f t="shared" si="161"/>
        <v>-345.07393209357014</v>
      </c>
    </row>
    <row r="1531" spans="2:14" x14ac:dyDescent="0.2">
      <c r="B1531" s="382">
        <v>21</v>
      </c>
      <c r="C1531" s="382">
        <v>5146</v>
      </c>
      <c r="D1531" s="379" t="s">
        <v>2100</v>
      </c>
      <c r="E1531" s="380">
        <v>57</v>
      </c>
      <c r="F1531" s="380">
        <v>379</v>
      </c>
      <c r="G1531" s="380">
        <v>315</v>
      </c>
      <c r="H1531" s="137">
        <f t="shared" si="162"/>
        <v>0.98153034300791553</v>
      </c>
      <c r="I1531" s="381">
        <f t="shared" si="163"/>
        <v>0.18095238095238095</v>
      </c>
      <c r="J1531" s="137">
        <f t="shared" si="164"/>
        <v>-0.10464882840718868</v>
      </c>
      <c r="K1531" s="137">
        <f t="shared" si="165"/>
        <v>-0.16208468711214633</v>
      </c>
      <c r="L1531" s="137">
        <f t="shared" si="166"/>
        <v>-0.20178259942281743</v>
      </c>
      <c r="M1531" s="137">
        <f t="shared" si="167"/>
        <v>-0.4685161149421524</v>
      </c>
      <c r="N1531" s="383">
        <f t="shared" si="161"/>
        <v>-147.58257620677801</v>
      </c>
    </row>
    <row r="1532" spans="2:14" x14ac:dyDescent="0.2">
      <c r="B1532" s="382">
        <v>21</v>
      </c>
      <c r="C1532" s="382">
        <v>5148</v>
      </c>
      <c r="D1532" s="379" t="s">
        <v>2101</v>
      </c>
      <c r="E1532" s="380">
        <v>1728</v>
      </c>
      <c r="F1532" s="380">
        <v>182</v>
      </c>
      <c r="G1532" s="380">
        <v>1496</v>
      </c>
      <c r="H1532" s="137">
        <f t="shared" si="162"/>
        <v>17.714285714285715</v>
      </c>
      <c r="I1532" s="381">
        <f t="shared" si="163"/>
        <v>1.1550802139037433</v>
      </c>
      <c r="J1532" s="137">
        <f t="shared" si="164"/>
        <v>-7.2882928039225026E-2</v>
      </c>
      <c r="K1532" s="137">
        <f t="shared" si="165"/>
        <v>0.27046952897924764</v>
      </c>
      <c r="L1532" s="137">
        <f t="shared" si="166"/>
        <v>0.61521878090172066</v>
      </c>
      <c r="M1532" s="137">
        <f t="shared" si="167"/>
        <v>0.81280538184174334</v>
      </c>
      <c r="N1532" s="383">
        <f t="shared" si="161"/>
        <v>1215.956851235248</v>
      </c>
    </row>
    <row r="1533" spans="2:14" x14ac:dyDescent="0.2">
      <c r="B1533" s="382">
        <v>21</v>
      </c>
      <c r="C1533" s="382">
        <v>5149</v>
      </c>
      <c r="D1533" s="379" t="s">
        <v>2102</v>
      </c>
      <c r="E1533" s="380">
        <v>174</v>
      </c>
      <c r="F1533" s="380">
        <v>249</v>
      </c>
      <c r="G1533" s="380">
        <v>617</v>
      </c>
      <c r="H1533" s="137">
        <f t="shared" si="162"/>
        <v>3.1767068273092369</v>
      </c>
      <c r="I1533" s="381">
        <f t="shared" si="163"/>
        <v>0.28200972447325767</v>
      </c>
      <c r="J1533" s="137">
        <f t="shared" si="164"/>
        <v>-9.6525795459580718E-2</v>
      </c>
      <c r="K1533" s="137">
        <f t="shared" si="165"/>
        <v>-0.10533773645875198</v>
      </c>
      <c r="L1533" s="137">
        <f t="shared" si="166"/>
        <v>-0.11702576735659963</v>
      </c>
      <c r="M1533" s="137">
        <f t="shared" si="167"/>
        <v>-0.31888929927493231</v>
      </c>
      <c r="N1533" s="383">
        <f t="shared" si="161"/>
        <v>-196.75469765263324</v>
      </c>
    </row>
    <row r="1534" spans="2:14" x14ac:dyDescent="0.2">
      <c r="B1534" s="382">
        <v>21</v>
      </c>
      <c r="C1534" s="382">
        <v>5151</v>
      </c>
      <c r="D1534" s="379" t="s">
        <v>2103</v>
      </c>
      <c r="E1534" s="380">
        <v>4554</v>
      </c>
      <c r="F1534" s="380">
        <v>633</v>
      </c>
      <c r="G1534" s="380">
        <v>2791</v>
      </c>
      <c r="H1534" s="137">
        <f t="shared" si="162"/>
        <v>11.603475513428121</v>
      </c>
      <c r="I1534" s="381">
        <f t="shared" si="163"/>
        <v>1.6316732353994985</v>
      </c>
      <c r="J1534" s="137">
        <f t="shared" si="164"/>
        <v>-3.8050717220839782E-2</v>
      </c>
      <c r="K1534" s="137">
        <f t="shared" si="165"/>
        <v>0.11250052402669404</v>
      </c>
      <c r="L1534" s="137">
        <f t="shared" si="166"/>
        <v>1.0149375275012911</v>
      </c>
      <c r="M1534" s="137">
        <f t="shared" si="167"/>
        <v>1.0893873343071454</v>
      </c>
      <c r="N1534" s="383">
        <f t="shared" si="161"/>
        <v>3040.4800500512429</v>
      </c>
    </row>
    <row r="1535" spans="2:14" x14ac:dyDescent="0.2">
      <c r="B1535" s="382">
        <v>21</v>
      </c>
      <c r="C1535" s="382">
        <v>5154</v>
      </c>
      <c r="D1535" s="379" t="s">
        <v>2104</v>
      </c>
      <c r="E1535" s="380">
        <v>203</v>
      </c>
      <c r="F1535" s="380">
        <v>184</v>
      </c>
      <c r="G1535" s="380">
        <v>955</v>
      </c>
      <c r="H1535" s="137">
        <f t="shared" si="162"/>
        <v>6.2934782608695654</v>
      </c>
      <c r="I1535" s="381">
        <f t="shared" si="163"/>
        <v>0.21256544502617802</v>
      </c>
      <c r="J1535" s="137">
        <f t="shared" si="164"/>
        <v>-8.7434453948681712E-2</v>
      </c>
      <c r="K1535" s="137">
        <f t="shared" si="165"/>
        <v>-2.4766868465671152E-2</v>
      </c>
      <c r="L1535" s="137">
        <f t="shared" si="166"/>
        <v>-0.17526871067956265</v>
      </c>
      <c r="M1535" s="137">
        <f t="shared" si="167"/>
        <v>-0.2874700330939155</v>
      </c>
      <c r="N1535" s="383">
        <f t="shared" si="161"/>
        <v>-274.53388160468933</v>
      </c>
    </row>
    <row r="1536" spans="2:14" x14ac:dyDescent="0.2">
      <c r="B1536" s="382">
        <v>21</v>
      </c>
      <c r="C1536" s="382">
        <v>5160</v>
      </c>
      <c r="D1536" s="379" t="s">
        <v>2105</v>
      </c>
      <c r="E1536" s="380">
        <v>92</v>
      </c>
      <c r="F1536" s="380">
        <v>418</v>
      </c>
      <c r="G1536" s="380">
        <v>474</v>
      </c>
      <c r="H1536" s="137">
        <f t="shared" si="162"/>
        <v>1.3540669856459331</v>
      </c>
      <c r="I1536" s="381">
        <f t="shared" si="163"/>
        <v>0.1940928270042194</v>
      </c>
      <c r="J1536" s="137">
        <f t="shared" si="164"/>
        <v>-0.10037213225265337</v>
      </c>
      <c r="K1536" s="137">
        <f t="shared" si="165"/>
        <v>-0.15245433682935833</v>
      </c>
      <c r="L1536" s="137">
        <f t="shared" si="166"/>
        <v>-0.19076170237083045</v>
      </c>
      <c r="M1536" s="137">
        <f t="shared" si="167"/>
        <v>-0.44358817145284213</v>
      </c>
      <c r="N1536" s="383">
        <f t="shared" si="161"/>
        <v>-210.26079326864718</v>
      </c>
    </row>
    <row r="1537" spans="2:14" x14ac:dyDescent="0.2">
      <c r="B1537" s="382">
        <v>21</v>
      </c>
      <c r="C1537" s="382">
        <v>5161</v>
      </c>
      <c r="D1537" s="379" t="s">
        <v>2106</v>
      </c>
      <c r="E1537" s="380">
        <v>153</v>
      </c>
      <c r="F1537" s="380">
        <v>394</v>
      </c>
      <c r="G1537" s="380">
        <v>793</v>
      </c>
      <c r="H1537" s="137">
        <f t="shared" si="162"/>
        <v>2.4010152284263961</v>
      </c>
      <c r="I1537" s="381">
        <f t="shared" si="163"/>
        <v>0.19293820933165196</v>
      </c>
      <c r="J1537" s="137">
        <f t="shared" si="164"/>
        <v>-9.1791842483491287E-2</v>
      </c>
      <c r="K1537" s="137">
        <f t="shared" si="165"/>
        <v>-0.12538994328533304</v>
      </c>
      <c r="L1537" s="137">
        <f t="shared" si="166"/>
        <v>-0.19173008064760821</v>
      </c>
      <c r="M1537" s="137">
        <f t="shared" si="167"/>
        <v>-0.40891186641643251</v>
      </c>
      <c r="N1537" s="383">
        <f t="shared" si="161"/>
        <v>-324.26711006823098</v>
      </c>
    </row>
    <row r="1538" spans="2:14" x14ac:dyDescent="0.2">
      <c r="B1538" s="382">
        <v>21</v>
      </c>
      <c r="C1538" s="382">
        <v>5162</v>
      </c>
      <c r="D1538" s="379" t="s">
        <v>2107</v>
      </c>
      <c r="E1538" s="380">
        <v>2726</v>
      </c>
      <c r="F1538" s="380">
        <v>75</v>
      </c>
      <c r="G1538" s="380">
        <v>1580</v>
      </c>
      <c r="H1538" s="137">
        <f t="shared" si="162"/>
        <v>57.413333333333334</v>
      </c>
      <c r="I1538" s="381">
        <f t="shared" si="163"/>
        <v>1.7253164556962026</v>
      </c>
      <c r="J1538" s="137">
        <f t="shared" si="164"/>
        <v>-7.0623541391545974E-2</v>
      </c>
      <c r="K1538" s="137">
        <f t="shared" si="165"/>
        <v>1.2967195422859754</v>
      </c>
      <c r="L1538" s="137">
        <f t="shared" si="166"/>
        <v>1.0934761316274519</v>
      </c>
      <c r="M1538" s="137">
        <f t="shared" si="167"/>
        <v>2.3195721325218814</v>
      </c>
      <c r="N1538" s="383">
        <f t="shared" si="161"/>
        <v>3664.9239693845725</v>
      </c>
    </row>
    <row r="1539" spans="2:14" x14ac:dyDescent="0.2">
      <c r="B1539" s="382">
        <v>21</v>
      </c>
      <c r="C1539" s="382">
        <v>5167</v>
      </c>
      <c r="D1539" s="379" t="s">
        <v>2108</v>
      </c>
      <c r="E1539" s="380">
        <v>994</v>
      </c>
      <c r="F1539" s="380">
        <v>123</v>
      </c>
      <c r="G1539" s="380">
        <v>2396</v>
      </c>
      <c r="H1539" s="137">
        <f t="shared" si="162"/>
        <v>27.560975609756099</v>
      </c>
      <c r="I1539" s="381">
        <f t="shared" si="163"/>
        <v>0.41485809682804675</v>
      </c>
      <c r="J1539" s="137">
        <f t="shared" si="164"/>
        <v>-4.8675213956949563E-2</v>
      </c>
      <c r="K1539" s="137">
        <f t="shared" si="165"/>
        <v>0.52501381259085855</v>
      </c>
      <c r="L1539" s="137">
        <f t="shared" si="166"/>
        <v>-5.6057874358019988E-3</v>
      </c>
      <c r="M1539" s="137">
        <f t="shared" si="167"/>
        <v>0.470732811198107</v>
      </c>
      <c r="N1539" s="383">
        <f t="shared" si="161"/>
        <v>1127.8758156306644</v>
      </c>
    </row>
    <row r="1540" spans="2:14" x14ac:dyDescent="0.2">
      <c r="B1540" s="382">
        <v>21</v>
      </c>
      <c r="C1540" s="382">
        <v>5171</v>
      </c>
      <c r="D1540" s="379" t="s">
        <v>2109</v>
      </c>
      <c r="E1540" s="380">
        <v>1814</v>
      </c>
      <c r="F1540" s="380">
        <v>272</v>
      </c>
      <c r="G1540" s="380">
        <v>4363</v>
      </c>
      <c r="H1540" s="137">
        <f t="shared" si="162"/>
        <v>22.709558823529413</v>
      </c>
      <c r="I1540" s="381">
        <f t="shared" si="163"/>
        <v>0.41576896630758653</v>
      </c>
      <c r="J1540" s="137">
        <f t="shared" si="164"/>
        <v>4.2320900428680112E-3</v>
      </c>
      <c r="K1540" s="137">
        <f t="shared" si="165"/>
        <v>0.39960106744901275</v>
      </c>
      <c r="L1540" s="137">
        <f t="shared" si="166"/>
        <v>-4.8418408603050148E-3</v>
      </c>
      <c r="M1540" s="137">
        <f t="shared" si="167"/>
        <v>0.39899131663157572</v>
      </c>
      <c r="N1540" s="383">
        <f t="shared" si="161"/>
        <v>1740.7991144635648</v>
      </c>
    </row>
    <row r="1541" spans="2:14" x14ac:dyDescent="0.2">
      <c r="B1541" s="382">
        <v>21</v>
      </c>
      <c r="C1541" s="382">
        <v>5176</v>
      </c>
      <c r="D1541" s="379" t="s">
        <v>2110</v>
      </c>
      <c r="E1541" s="380">
        <v>959</v>
      </c>
      <c r="F1541" s="380">
        <v>203</v>
      </c>
      <c r="G1541" s="380">
        <v>2183</v>
      </c>
      <c r="H1541" s="137">
        <f t="shared" si="162"/>
        <v>15.47783251231527</v>
      </c>
      <c r="I1541" s="381">
        <f t="shared" si="163"/>
        <v>0.43930371049015116</v>
      </c>
      <c r="J1541" s="137">
        <f t="shared" si="164"/>
        <v>-5.4404372956421421E-2</v>
      </c>
      <c r="K1541" s="137">
        <f t="shared" si="165"/>
        <v>0.21265554436414003</v>
      </c>
      <c r="L1541" s="137">
        <f t="shared" si="166"/>
        <v>1.4896757948112601E-2</v>
      </c>
      <c r="M1541" s="137">
        <f t="shared" si="167"/>
        <v>0.1731479293558312</v>
      </c>
      <c r="N1541" s="383">
        <f t="shared" si="161"/>
        <v>377.98192978377949</v>
      </c>
    </row>
    <row r="1542" spans="2:14" x14ac:dyDescent="0.2">
      <c r="B1542" s="382">
        <v>21</v>
      </c>
      <c r="C1542" s="382">
        <v>5180</v>
      </c>
      <c r="D1542" s="379" t="s">
        <v>2111</v>
      </c>
      <c r="E1542" s="380">
        <v>337</v>
      </c>
      <c r="F1542" s="380">
        <v>109</v>
      </c>
      <c r="G1542" s="380">
        <v>1489</v>
      </c>
      <c r="H1542" s="137">
        <f t="shared" si="162"/>
        <v>16.75229357798165</v>
      </c>
      <c r="I1542" s="381">
        <f t="shared" si="163"/>
        <v>0.22632639355271994</v>
      </c>
      <c r="J1542" s="137">
        <f t="shared" si="164"/>
        <v>-7.3071210259864933E-2</v>
      </c>
      <c r="K1542" s="137">
        <f t="shared" si="165"/>
        <v>0.24560131420098341</v>
      </c>
      <c r="L1542" s="137">
        <f t="shared" si="166"/>
        <v>-0.16372739796837871</v>
      </c>
      <c r="M1542" s="137">
        <f t="shared" si="167"/>
        <v>8.8027059727397716E-3</v>
      </c>
      <c r="N1542" s="383">
        <f t="shared" si="161"/>
        <v>13.10722919340952</v>
      </c>
    </row>
    <row r="1543" spans="2:14" x14ac:dyDescent="0.2">
      <c r="B1543" s="382">
        <v>21</v>
      </c>
      <c r="C1543" s="382">
        <v>5181</v>
      </c>
      <c r="D1543" s="379" t="s">
        <v>2112</v>
      </c>
      <c r="E1543" s="380">
        <v>132</v>
      </c>
      <c r="F1543" s="380">
        <v>271</v>
      </c>
      <c r="G1543" s="380">
        <v>594</v>
      </c>
      <c r="H1543" s="137">
        <f t="shared" si="162"/>
        <v>2.6789667896678968</v>
      </c>
      <c r="I1543" s="381">
        <f t="shared" si="163"/>
        <v>0.22222222222222221</v>
      </c>
      <c r="J1543" s="137">
        <f t="shared" si="164"/>
        <v>-9.714443704168331E-2</v>
      </c>
      <c r="K1543" s="137">
        <f t="shared" si="165"/>
        <v>-0.11820468795729706</v>
      </c>
      <c r="L1543" s="137">
        <f t="shared" si="166"/>
        <v>-0.16716956800877877</v>
      </c>
      <c r="M1543" s="137">
        <f t="shared" si="167"/>
        <v>-0.38251869300775915</v>
      </c>
      <c r="N1543" s="383">
        <f t="shared" si="161"/>
        <v>-227.21610364660893</v>
      </c>
    </row>
    <row r="1544" spans="2:14" x14ac:dyDescent="0.2">
      <c r="B1544" s="382">
        <v>21</v>
      </c>
      <c r="C1544" s="382">
        <v>5186</v>
      </c>
      <c r="D1544" s="379" t="s">
        <v>2113</v>
      </c>
      <c r="E1544" s="380">
        <v>1101</v>
      </c>
      <c r="F1544" s="380">
        <v>57</v>
      </c>
      <c r="G1544" s="380">
        <v>455</v>
      </c>
      <c r="H1544" s="137">
        <f t="shared" si="162"/>
        <v>27.298245614035089</v>
      </c>
      <c r="I1544" s="381">
        <f t="shared" si="163"/>
        <v>2.4197802197802196</v>
      </c>
      <c r="J1544" s="137">
        <f t="shared" si="164"/>
        <v>-0.10088318399439029</v>
      </c>
      <c r="K1544" s="137">
        <f t="shared" si="165"/>
        <v>0.51822204609328149</v>
      </c>
      <c r="L1544" s="137">
        <f t="shared" si="166"/>
        <v>1.6759231520795872</v>
      </c>
      <c r="M1544" s="137">
        <f t="shared" si="167"/>
        <v>2.0932620141784786</v>
      </c>
      <c r="N1544" s="383">
        <f t="shared" si="161"/>
        <v>952.4342164512077</v>
      </c>
    </row>
    <row r="1545" spans="2:14" x14ac:dyDescent="0.2">
      <c r="B1545" s="382">
        <v>21</v>
      </c>
      <c r="C1545" s="382">
        <v>5187</v>
      </c>
      <c r="D1545" s="379" t="s">
        <v>2114</v>
      </c>
      <c r="E1545" s="380">
        <v>1078</v>
      </c>
      <c r="F1545" s="380">
        <v>66</v>
      </c>
      <c r="G1545" s="380">
        <v>1365</v>
      </c>
      <c r="H1545" s="137">
        <f t="shared" si="162"/>
        <v>37.015151515151516</v>
      </c>
      <c r="I1545" s="381">
        <f t="shared" si="163"/>
        <v>0.78974358974358971</v>
      </c>
      <c r="J1545" s="137">
        <f t="shared" si="164"/>
        <v>-7.6406495311200667E-2</v>
      </c>
      <c r="K1545" s="137">
        <f t="shared" si="165"/>
        <v>0.76941131657684836</v>
      </c>
      <c r="L1545" s="137">
        <f t="shared" si="166"/>
        <v>0.30881081664344506</v>
      </c>
      <c r="M1545" s="137">
        <f t="shared" si="167"/>
        <v>1.0018156379090928</v>
      </c>
      <c r="N1545" s="383">
        <f t="shared" si="161"/>
        <v>1367.4783457459116</v>
      </c>
    </row>
    <row r="1546" spans="2:14" x14ac:dyDescent="0.2">
      <c r="B1546" s="382">
        <v>21</v>
      </c>
      <c r="C1546" s="382">
        <v>5189</v>
      </c>
      <c r="D1546" s="379" t="s">
        <v>2115</v>
      </c>
      <c r="E1546" s="380">
        <v>2157</v>
      </c>
      <c r="F1546" s="380">
        <v>185</v>
      </c>
      <c r="G1546" s="380">
        <v>1766</v>
      </c>
      <c r="H1546" s="137">
        <f t="shared" si="162"/>
        <v>21.205405405405404</v>
      </c>
      <c r="I1546" s="381">
        <f t="shared" si="163"/>
        <v>1.2214043035107587</v>
      </c>
      <c r="J1546" s="137">
        <f t="shared" si="164"/>
        <v>-6.5620613814542386E-2</v>
      </c>
      <c r="K1546" s="137">
        <f t="shared" si="165"/>
        <v>0.36071757885306749</v>
      </c>
      <c r="L1546" s="137">
        <f t="shared" si="166"/>
        <v>0.67084481983084909</v>
      </c>
      <c r="M1546" s="137">
        <f t="shared" si="167"/>
        <v>0.96594178486937421</v>
      </c>
      <c r="N1546" s="383">
        <f t="shared" si="161"/>
        <v>1705.8531920793148</v>
      </c>
    </row>
    <row r="1547" spans="2:14" x14ac:dyDescent="0.2">
      <c r="B1547" s="382">
        <v>21</v>
      </c>
      <c r="C1547" s="382">
        <v>5192</v>
      </c>
      <c r="D1547" s="379" t="s">
        <v>2116</v>
      </c>
      <c r="E1547" s="380">
        <v>58534</v>
      </c>
      <c r="F1547" s="380">
        <v>7273</v>
      </c>
      <c r="G1547" s="380">
        <v>63495</v>
      </c>
      <c r="H1547" s="137">
        <f t="shared" si="162"/>
        <v>16.778358311563316</v>
      </c>
      <c r="I1547" s="381">
        <f t="shared" si="163"/>
        <v>0.92186786361130801</v>
      </c>
      <c r="J1547" s="137">
        <f t="shared" si="164"/>
        <v>1.5947327001685483</v>
      </c>
      <c r="K1547" s="137">
        <f t="shared" si="165"/>
        <v>0.24627510701943348</v>
      </c>
      <c r="L1547" s="137">
        <f t="shared" si="166"/>
        <v>0.41962349489046208</v>
      </c>
      <c r="M1547" s="137">
        <f t="shared" si="167"/>
        <v>2.2606313020784441</v>
      </c>
      <c r="N1547" s="383">
        <f t="shared" si="161"/>
        <v>143538.78452547081</v>
      </c>
    </row>
    <row r="1548" spans="2:14" x14ac:dyDescent="0.2">
      <c r="B1548" s="382">
        <v>21</v>
      </c>
      <c r="C1548" s="382">
        <v>5193</v>
      </c>
      <c r="D1548" s="379" t="s">
        <v>2117</v>
      </c>
      <c r="E1548" s="380">
        <v>557</v>
      </c>
      <c r="F1548" s="380">
        <v>107</v>
      </c>
      <c r="G1548" s="380">
        <v>1621</v>
      </c>
      <c r="H1548" s="137">
        <f t="shared" si="162"/>
        <v>20.355140186915889</v>
      </c>
      <c r="I1548" s="381">
        <f t="shared" si="163"/>
        <v>0.34361505243676743</v>
      </c>
      <c r="J1548" s="137">
        <f t="shared" si="164"/>
        <v>-6.952074552779787E-2</v>
      </c>
      <c r="K1548" s="137">
        <f t="shared" si="165"/>
        <v>0.33873758829605355</v>
      </c>
      <c r="L1548" s="137">
        <f t="shared" si="166"/>
        <v>-6.5357355594827915E-2</v>
      </c>
      <c r="M1548" s="137">
        <f t="shared" si="167"/>
        <v>0.20385948717342778</v>
      </c>
      <c r="N1548" s="383">
        <f t="shared" si="161"/>
        <v>330.45622870812645</v>
      </c>
    </row>
    <row r="1549" spans="2:14" x14ac:dyDescent="0.2">
      <c r="B1549" s="382">
        <v>21</v>
      </c>
      <c r="C1549" s="382">
        <v>5194</v>
      </c>
      <c r="D1549" s="379" t="s">
        <v>2118</v>
      </c>
      <c r="E1549" s="380">
        <v>5915</v>
      </c>
      <c r="F1549" s="380">
        <v>234</v>
      </c>
      <c r="G1549" s="380">
        <v>1340</v>
      </c>
      <c r="H1549" s="137">
        <f t="shared" si="162"/>
        <v>31.004273504273506</v>
      </c>
      <c r="I1549" s="381">
        <f t="shared" si="163"/>
        <v>4.4141791044776122</v>
      </c>
      <c r="J1549" s="137">
        <f t="shared" si="164"/>
        <v>-7.7078931813486101E-2</v>
      </c>
      <c r="K1549" s="137">
        <f t="shared" si="165"/>
        <v>0.61402563332713356</v>
      </c>
      <c r="L1549" s="137">
        <f t="shared" si="166"/>
        <v>3.3486262477079465</v>
      </c>
      <c r="M1549" s="137">
        <f t="shared" si="167"/>
        <v>3.885572949221594</v>
      </c>
      <c r="N1549" s="383">
        <f t="shared" ref="N1549:N1612" si="168">M1549*G1549</f>
        <v>5206.6677519569357</v>
      </c>
    </row>
    <row r="1550" spans="2:14" x14ac:dyDescent="0.2">
      <c r="B1550" s="382">
        <v>21</v>
      </c>
      <c r="C1550" s="382">
        <v>5196</v>
      </c>
      <c r="D1550" s="379" t="s">
        <v>2119</v>
      </c>
      <c r="E1550" s="380">
        <v>2226</v>
      </c>
      <c r="F1550" s="380">
        <v>73</v>
      </c>
      <c r="G1550" s="380">
        <v>6676</v>
      </c>
      <c r="H1550" s="137">
        <f t="shared" ref="H1550:H1613" si="169">(G1550+E1550)/F1550</f>
        <v>121.94520547945206</v>
      </c>
      <c r="I1550" s="381">
        <f t="shared" ref="I1550:I1613" si="170">E1550/G1550</f>
        <v>0.33343319352905931</v>
      </c>
      <c r="J1550" s="137">
        <f t="shared" ref="J1550:J1613" si="171">$J$6*(G1550-G$10)/G$11</f>
        <v>6.6445915234315922E-2</v>
      </c>
      <c r="K1550" s="137">
        <f t="shared" ref="K1550:K1613" si="172">$K$6*(H1550-H$10)/H$11</f>
        <v>2.9649166054539897</v>
      </c>
      <c r="L1550" s="137">
        <f t="shared" ref="L1550:L1613" si="173">$L$6*(I1550-I$10)/I$11</f>
        <v>-7.3896884494914869E-2</v>
      </c>
      <c r="M1550" s="137">
        <f t="shared" ref="M1550:M1613" si="174">SUM(J1550:L1550)</f>
        <v>2.9574656361933904</v>
      </c>
      <c r="N1550" s="383">
        <f t="shared" si="168"/>
        <v>19744.040587227075</v>
      </c>
    </row>
    <row r="1551" spans="2:14" x14ac:dyDescent="0.2">
      <c r="B1551" s="382">
        <v>21</v>
      </c>
      <c r="C1551" s="382">
        <v>5198</v>
      </c>
      <c r="D1551" s="379" t="s">
        <v>2120</v>
      </c>
      <c r="E1551" s="380">
        <v>698</v>
      </c>
      <c r="F1551" s="380">
        <v>162</v>
      </c>
      <c r="G1551" s="380">
        <v>1783</v>
      </c>
      <c r="H1551" s="137">
        <f t="shared" si="169"/>
        <v>15.314814814814815</v>
      </c>
      <c r="I1551" s="381">
        <f t="shared" si="170"/>
        <v>0.39147504206393718</v>
      </c>
      <c r="J1551" s="137">
        <f t="shared" si="171"/>
        <v>-6.5163356992988294E-2</v>
      </c>
      <c r="K1551" s="137">
        <f t="shared" si="172"/>
        <v>0.20844141520329826</v>
      </c>
      <c r="L1551" s="137">
        <f t="shared" si="173"/>
        <v>-2.5217164271839527E-2</v>
      </c>
      <c r="M1551" s="137">
        <f t="shared" si="174"/>
        <v>0.11806089393847045</v>
      </c>
      <c r="N1551" s="383">
        <f t="shared" si="168"/>
        <v>210.50257389229282</v>
      </c>
    </row>
    <row r="1552" spans="2:14" x14ac:dyDescent="0.2">
      <c r="B1552" s="382">
        <v>21</v>
      </c>
      <c r="C1552" s="382">
        <v>5199</v>
      </c>
      <c r="D1552" s="379" t="s">
        <v>2121</v>
      </c>
      <c r="E1552" s="380">
        <v>2873</v>
      </c>
      <c r="F1552" s="380">
        <v>988</v>
      </c>
      <c r="G1552" s="380">
        <v>1368</v>
      </c>
      <c r="H1552" s="137">
        <f t="shared" si="169"/>
        <v>4.2925101214574894</v>
      </c>
      <c r="I1552" s="381">
        <f t="shared" si="170"/>
        <v>2.1001461988304095</v>
      </c>
      <c r="J1552" s="137">
        <f t="shared" si="171"/>
        <v>-7.6325802930926417E-2</v>
      </c>
      <c r="K1552" s="137">
        <f t="shared" si="172"/>
        <v>-7.6493388441750229E-2</v>
      </c>
      <c r="L1552" s="137">
        <f t="shared" si="173"/>
        <v>1.4078459783440989</v>
      </c>
      <c r="M1552" s="137">
        <f t="shared" si="174"/>
        <v>1.2550267869714222</v>
      </c>
      <c r="N1552" s="383">
        <f t="shared" si="168"/>
        <v>1716.8766445769056</v>
      </c>
    </row>
    <row r="1553" spans="2:14" x14ac:dyDescent="0.2">
      <c r="B1553" s="382">
        <v>21</v>
      </c>
      <c r="C1553" s="382">
        <v>5200</v>
      </c>
      <c r="D1553" s="379" t="s">
        <v>2122</v>
      </c>
      <c r="E1553" s="380">
        <v>53</v>
      </c>
      <c r="F1553" s="380">
        <v>455</v>
      </c>
      <c r="G1553" s="380">
        <v>301</v>
      </c>
      <c r="H1553" s="137">
        <f t="shared" si="169"/>
        <v>0.77802197802197803</v>
      </c>
      <c r="I1553" s="381">
        <f t="shared" si="170"/>
        <v>0.17607973421926909</v>
      </c>
      <c r="J1553" s="137">
        <f t="shared" si="171"/>
        <v>-0.10502539284846854</v>
      </c>
      <c r="K1553" s="137">
        <f t="shared" si="172"/>
        <v>-0.16734553025072685</v>
      </c>
      <c r="L1553" s="137">
        <f t="shared" si="173"/>
        <v>-0.20586929007277552</v>
      </c>
      <c r="M1553" s="137">
        <f t="shared" si="174"/>
        <v>-0.47824021317197096</v>
      </c>
      <c r="N1553" s="383">
        <f t="shared" si="168"/>
        <v>-143.95030416476325</v>
      </c>
    </row>
    <row r="1554" spans="2:14" x14ac:dyDescent="0.2">
      <c r="B1554" s="382">
        <v>21</v>
      </c>
      <c r="C1554" s="382">
        <v>5203</v>
      </c>
      <c r="D1554" s="379" t="s">
        <v>2123</v>
      </c>
      <c r="E1554" s="380">
        <v>262</v>
      </c>
      <c r="F1554" s="380">
        <v>279</v>
      </c>
      <c r="G1554" s="380">
        <v>707</v>
      </c>
      <c r="H1554" s="137">
        <f t="shared" si="169"/>
        <v>3.4731182795698925</v>
      </c>
      <c r="I1554" s="381">
        <f t="shared" si="170"/>
        <v>0.37057991513437055</v>
      </c>
      <c r="J1554" s="137">
        <f t="shared" si="171"/>
        <v>-9.4105024051353167E-2</v>
      </c>
      <c r="K1554" s="137">
        <f t="shared" si="172"/>
        <v>-9.767527916895008E-2</v>
      </c>
      <c r="L1554" s="137">
        <f t="shared" si="173"/>
        <v>-4.2741915096164582E-2</v>
      </c>
      <c r="M1554" s="137">
        <f t="shared" si="174"/>
        <v>-0.23452221831646786</v>
      </c>
      <c r="N1554" s="383">
        <f t="shared" si="168"/>
        <v>-165.80720834974278</v>
      </c>
    </row>
    <row r="1555" spans="2:14" x14ac:dyDescent="0.2">
      <c r="B1555" s="382">
        <v>21</v>
      </c>
      <c r="C1555" s="382">
        <v>5205</v>
      </c>
      <c r="D1555" s="379" t="s">
        <v>2124</v>
      </c>
      <c r="E1555" s="380">
        <v>1205</v>
      </c>
      <c r="F1555" s="380">
        <v>128</v>
      </c>
      <c r="G1555" s="380">
        <v>800</v>
      </c>
      <c r="H1555" s="137">
        <f t="shared" si="169"/>
        <v>15.6640625</v>
      </c>
      <c r="I1555" s="381">
        <f t="shared" si="170"/>
        <v>1.5062500000000001</v>
      </c>
      <c r="J1555" s="137">
        <f t="shared" si="171"/>
        <v>-9.1603560262851366E-2</v>
      </c>
      <c r="K1555" s="137">
        <f t="shared" si="172"/>
        <v>0.21746972855247471</v>
      </c>
      <c r="L1555" s="137">
        <f t="shared" si="173"/>
        <v>0.90974501274098651</v>
      </c>
      <c r="M1555" s="137">
        <f t="shared" si="174"/>
        <v>1.0356111810306099</v>
      </c>
      <c r="N1555" s="383">
        <f t="shared" si="168"/>
        <v>828.48894482448793</v>
      </c>
    </row>
    <row r="1556" spans="2:14" x14ac:dyDescent="0.2">
      <c r="B1556" s="382">
        <v>21</v>
      </c>
      <c r="C1556" s="382">
        <v>5206</v>
      </c>
      <c r="D1556" s="379" t="s">
        <v>2125</v>
      </c>
      <c r="E1556" s="380">
        <v>127</v>
      </c>
      <c r="F1556" s="380">
        <v>83</v>
      </c>
      <c r="G1556" s="380">
        <v>317</v>
      </c>
      <c r="H1556" s="137">
        <f t="shared" si="169"/>
        <v>5.3493975903614457</v>
      </c>
      <c r="I1556" s="381">
        <f t="shared" si="170"/>
        <v>0.40063091482649843</v>
      </c>
      <c r="J1556" s="137">
        <f t="shared" si="171"/>
        <v>-0.10459503348700587</v>
      </c>
      <c r="K1556" s="137">
        <f t="shared" si="172"/>
        <v>-4.9172058483547589E-2</v>
      </c>
      <c r="L1556" s="137">
        <f t="shared" si="173"/>
        <v>-1.7538130338043828E-2</v>
      </c>
      <c r="M1556" s="137">
        <f t="shared" si="174"/>
        <v>-0.17130522230859729</v>
      </c>
      <c r="N1556" s="383">
        <f t="shared" si="168"/>
        <v>-54.30375547182534</v>
      </c>
    </row>
    <row r="1557" spans="2:14" x14ac:dyDescent="0.2">
      <c r="B1557" s="382">
        <v>21</v>
      </c>
      <c r="C1557" s="382">
        <v>5207</v>
      </c>
      <c r="D1557" s="379" t="s">
        <v>2126</v>
      </c>
      <c r="E1557" s="380">
        <v>324</v>
      </c>
      <c r="F1557" s="380">
        <v>437</v>
      </c>
      <c r="G1557" s="380">
        <v>835</v>
      </c>
      <c r="H1557" s="137">
        <f t="shared" si="169"/>
        <v>2.652173913043478</v>
      </c>
      <c r="I1557" s="381">
        <f t="shared" si="170"/>
        <v>0.38802395209580837</v>
      </c>
      <c r="J1557" s="137">
        <f t="shared" si="171"/>
        <v>-9.0662149159651775E-2</v>
      </c>
      <c r="K1557" s="137">
        <f t="shared" si="172"/>
        <v>-0.1188973038169063</v>
      </c>
      <c r="L1557" s="137">
        <f t="shared" si="173"/>
        <v>-2.8111594727689346E-2</v>
      </c>
      <c r="M1557" s="137">
        <f t="shared" si="174"/>
        <v>-0.23767104770424743</v>
      </c>
      <c r="N1557" s="383">
        <f t="shared" si="168"/>
        <v>-198.4553248330466</v>
      </c>
    </row>
    <row r="1558" spans="2:14" x14ac:dyDescent="0.2">
      <c r="B1558" s="382">
        <v>21</v>
      </c>
      <c r="C1558" s="382">
        <v>5208</v>
      </c>
      <c r="D1558" s="379" t="s">
        <v>2127</v>
      </c>
      <c r="E1558" s="380">
        <v>220</v>
      </c>
      <c r="F1558" s="380">
        <v>199</v>
      </c>
      <c r="G1558" s="380">
        <v>1529</v>
      </c>
      <c r="H1558" s="137">
        <f t="shared" si="169"/>
        <v>8.7889447236180906</v>
      </c>
      <c r="I1558" s="381">
        <f t="shared" si="170"/>
        <v>0.14388489208633093</v>
      </c>
      <c r="J1558" s="137">
        <f t="shared" si="171"/>
        <v>-7.1995311856208249E-2</v>
      </c>
      <c r="K1558" s="137">
        <f t="shared" si="172"/>
        <v>3.9742802274475554E-2</v>
      </c>
      <c r="L1558" s="137">
        <f t="shared" si="173"/>
        <v>-0.23287111629331259</v>
      </c>
      <c r="M1558" s="137">
        <f t="shared" si="174"/>
        <v>-0.26512362587504529</v>
      </c>
      <c r="N1558" s="383">
        <f t="shared" si="168"/>
        <v>-405.37402396294425</v>
      </c>
    </row>
    <row r="1559" spans="2:14" x14ac:dyDescent="0.2">
      <c r="B1559" s="382">
        <v>21</v>
      </c>
      <c r="C1559" s="382">
        <v>5210</v>
      </c>
      <c r="D1559" s="379" t="s">
        <v>2128</v>
      </c>
      <c r="E1559" s="380">
        <v>3322</v>
      </c>
      <c r="F1559" s="380">
        <v>86</v>
      </c>
      <c r="G1559" s="380">
        <v>4832</v>
      </c>
      <c r="H1559" s="137">
        <f t="shared" si="169"/>
        <v>94.813953488372093</v>
      </c>
      <c r="I1559" s="381">
        <f t="shared" si="170"/>
        <v>0.6875</v>
      </c>
      <c r="J1559" s="137">
        <f t="shared" si="171"/>
        <v>1.6846998825742664E-2</v>
      </c>
      <c r="K1559" s="137">
        <f t="shared" si="172"/>
        <v>2.2635534900447754</v>
      </c>
      <c r="L1559" s="137">
        <f t="shared" si="173"/>
        <v>0.22305907942353206</v>
      </c>
      <c r="M1559" s="137">
        <f t="shared" si="174"/>
        <v>2.5034595682940499</v>
      </c>
      <c r="N1559" s="383">
        <f t="shared" si="168"/>
        <v>12096.71663399685</v>
      </c>
    </row>
    <row r="1560" spans="2:14" x14ac:dyDescent="0.2">
      <c r="B1560" s="382">
        <v>21</v>
      </c>
      <c r="C1560" s="382">
        <v>5212</v>
      </c>
      <c r="D1560" s="379" t="s">
        <v>2129</v>
      </c>
      <c r="E1560" s="380">
        <v>221</v>
      </c>
      <c r="F1560" s="380">
        <v>475</v>
      </c>
      <c r="G1560" s="380">
        <v>1926</v>
      </c>
      <c r="H1560" s="137">
        <f t="shared" si="169"/>
        <v>4.5199999999999996</v>
      </c>
      <c r="I1560" s="381">
        <f t="shared" si="170"/>
        <v>0.11474558670820353</v>
      </c>
      <c r="J1560" s="137">
        <f t="shared" si="171"/>
        <v>-6.1317020199915633E-2</v>
      </c>
      <c r="K1560" s="137">
        <f t="shared" si="172"/>
        <v>-7.0612605277335427E-2</v>
      </c>
      <c r="L1560" s="137">
        <f t="shared" si="173"/>
        <v>-0.25731026268696355</v>
      </c>
      <c r="M1560" s="137">
        <f t="shared" si="174"/>
        <v>-0.38923988816421462</v>
      </c>
      <c r="N1560" s="383">
        <f t="shared" si="168"/>
        <v>-749.67602460427736</v>
      </c>
    </row>
    <row r="1561" spans="2:14" x14ac:dyDescent="0.2">
      <c r="B1561" s="382">
        <v>21</v>
      </c>
      <c r="C1561" s="382">
        <v>5214</v>
      </c>
      <c r="D1561" s="379" t="s">
        <v>2130</v>
      </c>
      <c r="E1561" s="380">
        <v>660</v>
      </c>
      <c r="F1561" s="380">
        <v>156</v>
      </c>
      <c r="G1561" s="380">
        <v>1679</v>
      </c>
      <c r="H1561" s="137">
        <f t="shared" si="169"/>
        <v>14.993589743589743</v>
      </c>
      <c r="I1561" s="381">
        <f t="shared" si="170"/>
        <v>0.39309112567004167</v>
      </c>
      <c r="J1561" s="137">
        <f t="shared" si="171"/>
        <v>-6.7960692842495674E-2</v>
      </c>
      <c r="K1561" s="137">
        <f t="shared" si="172"/>
        <v>0.20013750734176519</v>
      </c>
      <c r="L1561" s="137">
        <f t="shared" si="173"/>
        <v>-2.3861754342829576E-2</v>
      </c>
      <c r="M1561" s="137">
        <f t="shared" si="174"/>
        <v>0.10831506015643994</v>
      </c>
      <c r="N1561" s="383">
        <f t="shared" si="168"/>
        <v>181.86098600266266</v>
      </c>
    </row>
    <row r="1562" spans="2:14" x14ac:dyDescent="0.2">
      <c r="B1562" s="382">
        <v>21</v>
      </c>
      <c r="C1562" s="382">
        <v>5216</v>
      </c>
      <c r="D1562" s="379" t="s">
        <v>2131</v>
      </c>
      <c r="E1562" s="380">
        <v>214</v>
      </c>
      <c r="F1562" s="380">
        <v>304</v>
      </c>
      <c r="G1562" s="380">
        <v>1358</v>
      </c>
      <c r="H1562" s="137">
        <f t="shared" si="169"/>
        <v>5.1710526315789478</v>
      </c>
      <c r="I1562" s="381">
        <f t="shared" si="170"/>
        <v>0.15758468335787923</v>
      </c>
      <c r="J1562" s="137">
        <f t="shared" si="171"/>
        <v>-7.6594777531840588E-2</v>
      </c>
      <c r="K1562" s="137">
        <f t="shared" si="172"/>
        <v>-5.3782408789178351E-2</v>
      </c>
      <c r="L1562" s="137">
        <f t="shared" si="173"/>
        <v>-0.22138109619492177</v>
      </c>
      <c r="M1562" s="137">
        <f t="shared" si="174"/>
        <v>-0.35175828251594071</v>
      </c>
      <c r="N1562" s="383">
        <f t="shared" si="168"/>
        <v>-477.6877476566475</v>
      </c>
    </row>
    <row r="1563" spans="2:14" x14ac:dyDescent="0.2">
      <c r="B1563" s="382">
        <v>21</v>
      </c>
      <c r="C1563" s="382">
        <v>5221</v>
      </c>
      <c r="D1563" s="379" t="s">
        <v>2132</v>
      </c>
      <c r="E1563" s="380">
        <v>1082</v>
      </c>
      <c r="F1563" s="380">
        <v>73</v>
      </c>
      <c r="G1563" s="380">
        <v>2245</v>
      </c>
      <c r="H1563" s="137">
        <f t="shared" si="169"/>
        <v>45.575342465753423</v>
      </c>
      <c r="I1563" s="381">
        <f t="shared" si="170"/>
        <v>0.48195991091314033</v>
      </c>
      <c r="J1563" s="137">
        <f t="shared" si="171"/>
        <v>-5.273673043075356E-2</v>
      </c>
      <c r="K1563" s="137">
        <f t="shared" si="172"/>
        <v>0.99069864218886972</v>
      </c>
      <c r="L1563" s="137">
        <f t="shared" si="173"/>
        <v>5.0672529305958967E-2</v>
      </c>
      <c r="M1563" s="137">
        <f t="shared" si="174"/>
        <v>0.98863444106407516</v>
      </c>
      <c r="N1563" s="383">
        <f t="shared" si="168"/>
        <v>2219.4843201888489</v>
      </c>
    </row>
    <row r="1564" spans="2:14" x14ac:dyDescent="0.2">
      <c r="B1564" s="382">
        <v>21</v>
      </c>
      <c r="C1564" s="382">
        <v>5225</v>
      </c>
      <c r="D1564" s="379" t="s">
        <v>2133</v>
      </c>
      <c r="E1564" s="380">
        <v>1321</v>
      </c>
      <c r="F1564" s="380">
        <v>83</v>
      </c>
      <c r="G1564" s="380">
        <v>2139</v>
      </c>
      <c r="H1564" s="137">
        <f t="shared" si="169"/>
        <v>41.686746987951807</v>
      </c>
      <c r="I1564" s="381">
        <f t="shared" si="170"/>
        <v>0.61757830762038335</v>
      </c>
      <c r="J1564" s="137">
        <f t="shared" si="171"/>
        <v>-5.5587861200443775E-2</v>
      </c>
      <c r="K1564" s="137">
        <f t="shared" si="172"/>
        <v>0.8901755465435307</v>
      </c>
      <c r="L1564" s="137">
        <f t="shared" si="173"/>
        <v>0.16441572969427037</v>
      </c>
      <c r="M1564" s="137">
        <f t="shared" si="174"/>
        <v>0.99900341503735723</v>
      </c>
      <c r="N1564" s="383">
        <f t="shared" si="168"/>
        <v>2136.868304764907</v>
      </c>
    </row>
    <row r="1565" spans="2:14" x14ac:dyDescent="0.2">
      <c r="B1565" s="382">
        <v>21</v>
      </c>
      <c r="C1565" s="382">
        <v>5226</v>
      </c>
      <c r="D1565" s="379" t="s">
        <v>2134</v>
      </c>
      <c r="E1565" s="380">
        <v>1621</v>
      </c>
      <c r="F1565" s="380">
        <v>3435</v>
      </c>
      <c r="G1565" s="380">
        <v>6760</v>
      </c>
      <c r="H1565" s="137">
        <f t="shared" si="169"/>
        <v>2.4398835516739448</v>
      </c>
      <c r="I1565" s="381">
        <f t="shared" si="170"/>
        <v>0.23979289940828402</v>
      </c>
      <c r="J1565" s="137">
        <f t="shared" si="171"/>
        <v>6.8705301881994973E-2</v>
      </c>
      <c r="K1565" s="137">
        <f t="shared" si="172"/>
        <v>-0.12438516811710285</v>
      </c>
      <c r="L1565" s="137">
        <f t="shared" si="173"/>
        <v>-0.15243303443622239</v>
      </c>
      <c r="M1565" s="137">
        <f t="shared" si="174"/>
        <v>-0.20811290067133026</v>
      </c>
      <c r="N1565" s="383">
        <f t="shared" si="168"/>
        <v>-1406.8432085381926</v>
      </c>
    </row>
    <row r="1566" spans="2:14" x14ac:dyDescent="0.2">
      <c r="B1566" s="382">
        <v>21</v>
      </c>
      <c r="C1566" s="382">
        <v>5227</v>
      </c>
      <c r="D1566" s="379" t="s">
        <v>2135</v>
      </c>
      <c r="E1566" s="380">
        <v>1722</v>
      </c>
      <c r="F1566" s="380">
        <v>523</v>
      </c>
      <c r="G1566" s="380">
        <v>3089</v>
      </c>
      <c r="H1566" s="137">
        <f t="shared" si="169"/>
        <v>9.1988527724665392</v>
      </c>
      <c r="I1566" s="381">
        <f t="shared" si="170"/>
        <v>0.55746196179993524</v>
      </c>
      <c r="J1566" s="137">
        <f t="shared" si="171"/>
        <v>-3.0035274113597465E-2</v>
      </c>
      <c r="K1566" s="137">
        <f t="shared" si="172"/>
        <v>5.0339231302748214E-2</v>
      </c>
      <c r="L1566" s="137">
        <f t="shared" si="173"/>
        <v>0.11399612781659188</v>
      </c>
      <c r="M1566" s="137">
        <f t="shared" si="174"/>
        <v>0.13430008500574264</v>
      </c>
      <c r="N1566" s="383">
        <f t="shared" si="168"/>
        <v>414.852962582739</v>
      </c>
    </row>
    <row r="1567" spans="2:14" x14ac:dyDescent="0.2">
      <c r="B1567" s="382">
        <v>21</v>
      </c>
      <c r="C1567" s="382">
        <v>5230</v>
      </c>
      <c r="D1567" s="379" t="s">
        <v>2136</v>
      </c>
      <c r="E1567" s="380">
        <v>61</v>
      </c>
      <c r="F1567" s="380">
        <v>152</v>
      </c>
      <c r="G1567" s="380">
        <v>631</v>
      </c>
      <c r="H1567" s="137">
        <f t="shared" si="169"/>
        <v>4.5526315789473681</v>
      </c>
      <c r="I1567" s="381">
        <f t="shared" si="170"/>
        <v>9.6671949286846276E-2</v>
      </c>
      <c r="J1567" s="137">
        <f t="shared" si="171"/>
        <v>-9.6149231018300862E-2</v>
      </c>
      <c r="K1567" s="137">
        <f t="shared" si="172"/>
        <v>-6.9769054604525621E-2</v>
      </c>
      <c r="L1567" s="137">
        <f t="shared" si="173"/>
        <v>-0.27246862919826248</v>
      </c>
      <c r="M1567" s="137">
        <f t="shared" si="174"/>
        <v>-0.43838691482108894</v>
      </c>
      <c r="N1567" s="383">
        <f t="shared" si="168"/>
        <v>-276.62214325210709</v>
      </c>
    </row>
    <row r="1568" spans="2:14" x14ac:dyDescent="0.2">
      <c r="B1568" s="382">
        <v>21</v>
      </c>
      <c r="C1568" s="382">
        <v>5231</v>
      </c>
      <c r="D1568" s="379" t="s">
        <v>2137</v>
      </c>
      <c r="E1568" s="380">
        <v>1131</v>
      </c>
      <c r="F1568" s="380">
        <v>138</v>
      </c>
      <c r="G1568" s="380">
        <v>2045</v>
      </c>
      <c r="H1568" s="137">
        <f t="shared" si="169"/>
        <v>23.014492753623188</v>
      </c>
      <c r="I1568" s="381">
        <f t="shared" si="170"/>
        <v>0.55305623471882637</v>
      </c>
      <c r="J1568" s="137">
        <f t="shared" si="171"/>
        <v>-5.8116222449036997E-2</v>
      </c>
      <c r="K1568" s="137">
        <f t="shared" si="172"/>
        <v>0.40748383715218967</v>
      </c>
      <c r="L1568" s="137">
        <f t="shared" si="173"/>
        <v>0.1103010428545971</v>
      </c>
      <c r="M1568" s="137">
        <f t="shared" si="174"/>
        <v>0.45966865755774977</v>
      </c>
      <c r="N1568" s="383">
        <f t="shared" si="168"/>
        <v>940.02240470559832</v>
      </c>
    </row>
    <row r="1569" spans="2:14" x14ac:dyDescent="0.2">
      <c r="B1569" s="382">
        <v>21</v>
      </c>
      <c r="C1569" s="382">
        <v>5233</v>
      </c>
      <c r="D1569" s="379" t="s">
        <v>2138</v>
      </c>
      <c r="E1569" s="380">
        <v>153</v>
      </c>
      <c r="F1569" s="380">
        <v>194</v>
      </c>
      <c r="G1569" s="380">
        <v>407</v>
      </c>
      <c r="H1569" s="137">
        <f t="shared" si="169"/>
        <v>2.8865979381443299</v>
      </c>
      <c r="I1569" s="381">
        <f t="shared" si="170"/>
        <v>0.37592137592137592</v>
      </c>
      <c r="J1569" s="137">
        <f t="shared" si="171"/>
        <v>-0.10217426207877832</v>
      </c>
      <c r="K1569" s="137">
        <f t="shared" si="172"/>
        <v>-0.11283726778813928</v>
      </c>
      <c r="L1569" s="137">
        <f t="shared" si="173"/>
        <v>-3.8262029922664288E-2</v>
      </c>
      <c r="M1569" s="137">
        <f t="shared" si="174"/>
        <v>-0.25327355978958188</v>
      </c>
      <c r="N1569" s="383">
        <f t="shared" si="168"/>
        <v>-103.08233883435983</v>
      </c>
    </row>
    <row r="1570" spans="2:14" x14ac:dyDescent="0.2">
      <c r="B1570" s="382">
        <v>21</v>
      </c>
      <c r="C1570" s="382">
        <v>5236</v>
      </c>
      <c r="D1570" s="379" t="s">
        <v>2139</v>
      </c>
      <c r="E1570" s="380">
        <v>2410</v>
      </c>
      <c r="F1570" s="380">
        <v>611</v>
      </c>
      <c r="G1570" s="380">
        <v>4893</v>
      </c>
      <c r="H1570" s="137">
        <f t="shared" si="169"/>
        <v>11.952536824877251</v>
      </c>
      <c r="I1570" s="381">
        <f t="shared" si="170"/>
        <v>0.49254036378499899</v>
      </c>
      <c r="J1570" s="137">
        <f t="shared" si="171"/>
        <v>1.848774389131911E-2</v>
      </c>
      <c r="K1570" s="137">
        <f t="shared" si="172"/>
        <v>0.12152401947567951</v>
      </c>
      <c r="L1570" s="137">
        <f t="shared" si="173"/>
        <v>5.9546359113877879E-2</v>
      </c>
      <c r="M1570" s="137">
        <f t="shared" si="174"/>
        <v>0.19955812248087648</v>
      </c>
      <c r="N1570" s="383">
        <f t="shared" si="168"/>
        <v>976.43789329892866</v>
      </c>
    </row>
    <row r="1571" spans="2:14" x14ac:dyDescent="0.2">
      <c r="B1571" s="382">
        <v>21</v>
      </c>
      <c r="C1571" s="382">
        <v>5237</v>
      </c>
      <c r="D1571" s="379" t="s">
        <v>2140</v>
      </c>
      <c r="E1571" s="380">
        <v>177</v>
      </c>
      <c r="F1571" s="380">
        <v>1945</v>
      </c>
      <c r="G1571" s="380">
        <v>1386</v>
      </c>
      <c r="H1571" s="137">
        <f t="shared" si="169"/>
        <v>0.80359897172236505</v>
      </c>
      <c r="I1571" s="381">
        <f t="shared" si="170"/>
        <v>0.12770562770562771</v>
      </c>
      <c r="J1571" s="137">
        <f t="shared" si="171"/>
        <v>-7.5841648649280904E-2</v>
      </c>
      <c r="K1571" s="137">
        <f t="shared" si="172"/>
        <v>-0.16668434587226905</v>
      </c>
      <c r="L1571" s="137">
        <f t="shared" si="173"/>
        <v>-0.24644067142204912</v>
      </c>
      <c r="M1571" s="137">
        <f t="shared" si="174"/>
        <v>-0.48896666594359905</v>
      </c>
      <c r="N1571" s="383">
        <f t="shared" si="168"/>
        <v>-677.70779899782826</v>
      </c>
    </row>
    <row r="1572" spans="2:14" x14ac:dyDescent="0.2">
      <c r="B1572" s="382">
        <v>21</v>
      </c>
      <c r="C1572" s="382">
        <v>5238</v>
      </c>
      <c r="D1572" s="379" t="s">
        <v>2141</v>
      </c>
      <c r="E1572" s="380">
        <v>2999</v>
      </c>
      <c r="F1572" s="380">
        <v>3400</v>
      </c>
      <c r="G1572" s="380">
        <v>4683</v>
      </c>
      <c r="H1572" s="137">
        <f t="shared" si="169"/>
        <v>2.2594117647058822</v>
      </c>
      <c r="I1572" s="381">
        <f t="shared" si="170"/>
        <v>0.64040145206064492</v>
      </c>
      <c r="J1572" s="137">
        <f t="shared" si="171"/>
        <v>1.2839277272121504E-2</v>
      </c>
      <c r="K1572" s="137">
        <f t="shared" si="172"/>
        <v>-0.12905049851884778</v>
      </c>
      <c r="L1572" s="137">
        <f t="shared" si="173"/>
        <v>0.18355750953085062</v>
      </c>
      <c r="M1572" s="137">
        <f t="shared" si="174"/>
        <v>6.7346288284124339E-2</v>
      </c>
      <c r="N1572" s="383">
        <f t="shared" si="168"/>
        <v>315.38266803455429</v>
      </c>
    </row>
    <row r="1573" spans="2:14" x14ac:dyDescent="0.2">
      <c r="B1573" s="382">
        <v>21</v>
      </c>
      <c r="C1573" s="382">
        <v>5239</v>
      </c>
      <c r="D1573" s="379" t="s">
        <v>2142</v>
      </c>
      <c r="E1573" s="380">
        <v>2067</v>
      </c>
      <c r="F1573" s="380">
        <v>1089</v>
      </c>
      <c r="G1573" s="380">
        <v>3129</v>
      </c>
      <c r="H1573" s="137">
        <f t="shared" si="169"/>
        <v>4.771349862258953</v>
      </c>
      <c r="I1573" s="381">
        <f t="shared" si="170"/>
        <v>0.66059443911792903</v>
      </c>
      <c r="J1573" s="137">
        <f t="shared" si="171"/>
        <v>-2.8959375709940779E-2</v>
      </c>
      <c r="K1573" s="137">
        <f t="shared" si="172"/>
        <v>-6.4115023724166595E-2</v>
      </c>
      <c r="L1573" s="137">
        <f t="shared" si="173"/>
        <v>0.20049337537988685</v>
      </c>
      <c r="M1573" s="137">
        <f t="shared" si="174"/>
        <v>0.10741897594577947</v>
      </c>
      <c r="N1573" s="383">
        <f t="shared" si="168"/>
        <v>336.11397573434397</v>
      </c>
    </row>
    <row r="1574" spans="2:14" x14ac:dyDescent="0.2">
      <c r="B1574" s="382">
        <v>21</v>
      </c>
      <c r="C1574" s="382">
        <v>5240</v>
      </c>
      <c r="D1574" s="379" t="s">
        <v>2143</v>
      </c>
      <c r="E1574" s="380">
        <v>960</v>
      </c>
      <c r="F1574" s="380">
        <v>1066</v>
      </c>
      <c r="G1574" s="380">
        <v>3001</v>
      </c>
      <c r="H1574" s="137">
        <f t="shared" si="169"/>
        <v>3.7157598499061915</v>
      </c>
      <c r="I1574" s="381">
        <f t="shared" si="170"/>
        <v>0.31989336887704101</v>
      </c>
      <c r="J1574" s="137">
        <f t="shared" si="171"/>
        <v>-3.2402250601642174E-2</v>
      </c>
      <c r="K1574" s="137">
        <f t="shared" si="172"/>
        <v>-9.1402813462067078E-2</v>
      </c>
      <c r="L1574" s="137">
        <f t="shared" si="173"/>
        <v>-8.5252740529267082E-2</v>
      </c>
      <c r="M1574" s="137">
        <f t="shared" si="174"/>
        <v>-0.20905780459297635</v>
      </c>
      <c r="N1574" s="383">
        <f t="shared" si="168"/>
        <v>-627.38247158352203</v>
      </c>
    </row>
    <row r="1575" spans="2:14" x14ac:dyDescent="0.2">
      <c r="B1575" s="382">
        <v>21</v>
      </c>
      <c r="C1575" s="382">
        <v>5242</v>
      </c>
      <c r="D1575" s="379" t="s">
        <v>2144</v>
      </c>
      <c r="E1575" s="380">
        <v>4582</v>
      </c>
      <c r="F1575" s="380">
        <v>248</v>
      </c>
      <c r="G1575" s="380">
        <v>3335</v>
      </c>
      <c r="H1575" s="137">
        <f t="shared" si="169"/>
        <v>31.923387096774192</v>
      </c>
      <c r="I1575" s="381">
        <f t="shared" si="170"/>
        <v>1.3739130434782609</v>
      </c>
      <c r="J1575" s="137">
        <f t="shared" si="171"/>
        <v>-2.3418498931108839E-2</v>
      </c>
      <c r="K1575" s="137">
        <f t="shared" si="172"/>
        <v>0.63778540574247133</v>
      </c>
      <c r="L1575" s="137">
        <f t="shared" si="173"/>
        <v>0.79875395747195232</v>
      </c>
      <c r="M1575" s="137">
        <f t="shared" si="174"/>
        <v>1.4131208642833148</v>
      </c>
      <c r="N1575" s="383">
        <f t="shared" si="168"/>
        <v>4712.7580823848548</v>
      </c>
    </row>
    <row r="1576" spans="2:14" x14ac:dyDescent="0.2">
      <c r="B1576" s="382">
        <v>21</v>
      </c>
      <c r="C1576" s="382">
        <v>5249</v>
      </c>
      <c r="D1576" s="379" t="s">
        <v>2145</v>
      </c>
      <c r="E1576" s="380">
        <v>1603</v>
      </c>
      <c r="F1576" s="380">
        <v>1167</v>
      </c>
      <c r="G1576" s="380">
        <v>2225</v>
      </c>
      <c r="H1576" s="137">
        <f t="shared" si="169"/>
        <v>3.2802056555269923</v>
      </c>
      <c r="I1576" s="381">
        <f t="shared" si="170"/>
        <v>0.72044943820224716</v>
      </c>
      <c r="J1576" s="137">
        <f t="shared" si="171"/>
        <v>-5.3274679632581895E-2</v>
      </c>
      <c r="K1576" s="137">
        <f t="shared" si="172"/>
        <v>-0.10266221449522912</v>
      </c>
      <c r="L1576" s="137">
        <f t="shared" si="173"/>
        <v>0.25069378565155753</v>
      </c>
      <c r="M1576" s="137">
        <f t="shared" si="174"/>
        <v>9.47568915237465E-2</v>
      </c>
      <c r="N1576" s="383">
        <f t="shared" si="168"/>
        <v>210.83408364033596</v>
      </c>
    </row>
    <row r="1577" spans="2:14" x14ac:dyDescent="0.2">
      <c r="B1577" s="382">
        <v>21</v>
      </c>
      <c r="C1577" s="382">
        <v>5250</v>
      </c>
      <c r="D1577" s="379" t="s">
        <v>2146</v>
      </c>
      <c r="E1577" s="380">
        <v>10821</v>
      </c>
      <c r="F1577" s="380">
        <v>529</v>
      </c>
      <c r="G1577" s="380">
        <v>7565</v>
      </c>
      <c r="H1577" s="137">
        <f t="shared" si="169"/>
        <v>34.756143667296783</v>
      </c>
      <c r="I1577" s="381">
        <f t="shared" si="170"/>
        <v>1.4304031725049571</v>
      </c>
      <c r="J1577" s="137">
        <f t="shared" si="171"/>
        <v>9.0357757255585786E-2</v>
      </c>
      <c r="K1577" s="137">
        <f t="shared" si="172"/>
        <v>0.71101427753028457</v>
      </c>
      <c r="L1577" s="137">
        <f t="shared" si="173"/>
        <v>0.84613224995918312</v>
      </c>
      <c r="M1577" s="137">
        <f t="shared" si="174"/>
        <v>1.6475042847450534</v>
      </c>
      <c r="N1577" s="383">
        <f t="shared" si="168"/>
        <v>12463.369914096329</v>
      </c>
    </row>
    <row r="1578" spans="2:14" x14ac:dyDescent="0.2">
      <c r="B1578" s="382">
        <v>21</v>
      </c>
      <c r="C1578" s="382">
        <v>5251</v>
      </c>
      <c r="D1578" s="379" t="s">
        <v>2147</v>
      </c>
      <c r="E1578" s="380">
        <v>1044</v>
      </c>
      <c r="F1578" s="380">
        <v>249</v>
      </c>
      <c r="G1578" s="380">
        <v>2856</v>
      </c>
      <c r="H1578" s="137">
        <f t="shared" si="169"/>
        <v>15.662650602409638</v>
      </c>
      <c r="I1578" s="381">
        <f t="shared" si="170"/>
        <v>0.36554621848739494</v>
      </c>
      <c r="J1578" s="137">
        <f t="shared" si="171"/>
        <v>-3.6302382314897665E-2</v>
      </c>
      <c r="K1578" s="137">
        <f t="shared" si="172"/>
        <v>0.21743322994588848</v>
      </c>
      <c r="L1578" s="137">
        <f t="shared" si="173"/>
        <v>-4.696367836952689E-2</v>
      </c>
      <c r="M1578" s="137">
        <f t="shared" si="174"/>
        <v>0.13416716926146394</v>
      </c>
      <c r="N1578" s="383">
        <f t="shared" si="168"/>
        <v>383.18143541074102</v>
      </c>
    </row>
    <row r="1579" spans="2:14" x14ac:dyDescent="0.2">
      <c r="B1579" s="382">
        <v>21</v>
      </c>
      <c r="C1579" s="382">
        <v>5254</v>
      </c>
      <c r="D1579" s="379" t="s">
        <v>2148</v>
      </c>
      <c r="E1579" s="380">
        <v>19164</v>
      </c>
      <c r="F1579" s="380">
        <v>3132</v>
      </c>
      <c r="G1579" s="380">
        <v>15068</v>
      </c>
      <c r="H1579" s="137">
        <f t="shared" si="169"/>
        <v>10.929757343550447</v>
      </c>
      <c r="I1579" s="381">
        <f t="shared" si="170"/>
        <v>1.2718343509423944</v>
      </c>
      <c r="J1579" s="137">
        <f t="shared" si="171"/>
        <v>0.2921694003214888</v>
      </c>
      <c r="K1579" s="137">
        <f t="shared" si="172"/>
        <v>9.5084406455394635E-2</v>
      </c>
      <c r="L1579" s="137">
        <f t="shared" si="173"/>
        <v>0.71314051960225211</v>
      </c>
      <c r="M1579" s="137">
        <f t="shared" si="174"/>
        <v>1.1003943263791356</v>
      </c>
      <c r="N1579" s="383">
        <f t="shared" si="168"/>
        <v>16580.741709880815</v>
      </c>
    </row>
    <row r="1580" spans="2:14" x14ac:dyDescent="0.2">
      <c r="B1580" s="382">
        <v>21</v>
      </c>
      <c r="C1580" s="382">
        <v>5257</v>
      </c>
      <c r="D1580" s="379" t="s">
        <v>2149</v>
      </c>
      <c r="E1580" s="380">
        <v>1883</v>
      </c>
      <c r="F1580" s="380">
        <v>226</v>
      </c>
      <c r="G1580" s="380">
        <v>4419</v>
      </c>
      <c r="H1580" s="137">
        <f t="shared" si="169"/>
        <v>27.884955752212388</v>
      </c>
      <c r="I1580" s="381">
        <f t="shared" si="170"/>
        <v>0.4261145055442408</v>
      </c>
      <c r="J1580" s="137">
        <f t="shared" si="171"/>
        <v>5.7383478079873719E-3</v>
      </c>
      <c r="K1580" s="137">
        <f t="shared" si="172"/>
        <v>0.5333889411001721</v>
      </c>
      <c r="L1580" s="137">
        <f t="shared" si="173"/>
        <v>3.8349667933063195E-3</v>
      </c>
      <c r="M1580" s="137">
        <f t="shared" si="174"/>
        <v>0.54296225570146572</v>
      </c>
      <c r="N1580" s="383">
        <f t="shared" si="168"/>
        <v>2399.3502079447771</v>
      </c>
    </row>
    <row r="1581" spans="2:14" x14ac:dyDescent="0.2">
      <c r="B1581" s="382">
        <v>21</v>
      </c>
      <c r="C1581" s="382">
        <v>5260</v>
      </c>
      <c r="D1581" s="379" t="s">
        <v>2150</v>
      </c>
      <c r="E1581" s="380">
        <v>2096</v>
      </c>
      <c r="F1581" s="380">
        <v>519</v>
      </c>
      <c r="G1581" s="380">
        <v>2344</v>
      </c>
      <c r="H1581" s="137">
        <f t="shared" si="169"/>
        <v>8.5549132947976876</v>
      </c>
      <c r="I1581" s="381">
        <f t="shared" si="170"/>
        <v>0.89419795221843001</v>
      </c>
      <c r="J1581" s="137">
        <f t="shared" si="171"/>
        <v>-5.007388188170326E-2</v>
      </c>
      <c r="K1581" s="137">
        <f t="shared" si="172"/>
        <v>3.3692915152601748E-2</v>
      </c>
      <c r="L1581" s="137">
        <f t="shared" si="173"/>
        <v>0.3964167297855708</v>
      </c>
      <c r="M1581" s="137">
        <f t="shared" si="174"/>
        <v>0.3800357630564693</v>
      </c>
      <c r="N1581" s="383">
        <f t="shared" si="168"/>
        <v>890.80382860436407</v>
      </c>
    </row>
    <row r="1582" spans="2:14" x14ac:dyDescent="0.2">
      <c r="B1582" s="382">
        <v>21</v>
      </c>
      <c r="C1582" s="382">
        <v>5263</v>
      </c>
      <c r="D1582" s="379" t="s">
        <v>2151</v>
      </c>
      <c r="E1582" s="380">
        <v>1194</v>
      </c>
      <c r="F1582" s="380">
        <v>598</v>
      </c>
      <c r="G1582" s="380">
        <v>2656</v>
      </c>
      <c r="H1582" s="137">
        <f t="shared" si="169"/>
        <v>6.4381270903010037</v>
      </c>
      <c r="I1582" s="381">
        <f t="shared" si="170"/>
        <v>0.44954819277108432</v>
      </c>
      <c r="J1582" s="137">
        <f t="shared" si="171"/>
        <v>-4.1681874333181101E-2</v>
      </c>
      <c r="K1582" s="137">
        <f t="shared" si="172"/>
        <v>-2.102758825539246E-2</v>
      </c>
      <c r="L1582" s="137">
        <f t="shared" si="173"/>
        <v>2.3488809094905531E-2</v>
      </c>
      <c r="M1582" s="137">
        <f t="shared" si="174"/>
        <v>-3.9220653493668031E-2</v>
      </c>
      <c r="N1582" s="383">
        <f t="shared" si="168"/>
        <v>-104.1700556791823</v>
      </c>
    </row>
    <row r="1583" spans="2:14" x14ac:dyDescent="0.2">
      <c r="B1583" s="382">
        <v>21</v>
      </c>
      <c r="C1583" s="382">
        <v>5266</v>
      </c>
      <c r="D1583" s="379" t="s">
        <v>2152</v>
      </c>
      <c r="E1583" s="380">
        <v>7525</v>
      </c>
      <c r="F1583" s="380">
        <v>608</v>
      </c>
      <c r="G1583" s="380">
        <v>4485</v>
      </c>
      <c r="H1583" s="137">
        <f t="shared" si="169"/>
        <v>19.753289473684209</v>
      </c>
      <c r="I1583" s="381">
        <f t="shared" si="170"/>
        <v>1.6778149386845038</v>
      </c>
      <c r="J1583" s="137">
        <f t="shared" si="171"/>
        <v>7.5135801740209051E-3</v>
      </c>
      <c r="K1583" s="137">
        <f t="shared" si="172"/>
        <v>0.32317929812270624</v>
      </c>
      <c r="L1583" s="137">
        <f t="shared" si="173"/>
        <v>1.0536365914220494</v>
      </c>
      <c r="M1583" s="137">
        <f t="shared" si="174"/>
        <v>1.3843294697187765</v>
      </c>
      <c r="N1583" s="383">
        <f t="shared" si="168"/>
        <v>6208.7176716887125</v>
      </c>
    </row>
    <row r="1584" spans="2:14" x14ac:dyDescent="0.2">
      <c r="B1584" s="382">
        <v>21</v>
      </c>
      <c r="C1584" s="382">
        <v>5268</v>
      </c>
      <c r="D1584" s="379" t="s">
        <v>2153</v>
      </c>
      <c r="E1584" s="380">
        <v>624</v>
      </c>
      <c r="F1584" s="380">
        <v>159</v>
      </c>
      <c r="G1584" s="380">
        <v>3463</v>
      </c>
      <c r="H1584" s="137">
        <f t="shared" si="169"/>
        <v>25.70440251572327</v>
      </c>
      <c r="I1584" s="381">
        <f t="shared" si="170"/>
        <v>0.18019058619693906</v>
      </c>
      <c r="J1584" s="137">
        <f t="shared" si="171"/>
        <v>-1.9975624039407443E-2</v>
      </c>
      <c r="K1584" s="137">
        <f t="shared" si="172"/>
        <v>0.47702001231787827</v>
      </c>
      <c r="L1584" s="137">
        <f t="shared" si="173"/>
        <v>-0.2024215169710763</v>
      </c>
      <c r="M1584" s="137">
        <f t="shared" si="174"/>
        <v>0.25462287130739453</v>
      </c>
      <c r="N1584" s="383">
        <f t="shared" si="168"/>
        <v>881.75900333750724</v>
      </c>
    </row>
    <row r="1585" spans="2:14" x14ac:dyDescent="0.2">
      <c r="B1585" s="382">
        <v>21</v>
      </c>
      <c r="C1585" s="382">
        <v>5269</v>
      </c>
      <c r="D1585" s="379" t="s">
        <v>2154</v>
      </c>
      <c r="E1585" s="380">
        <v>307</v>
      </c>
      <c r="F1585" s="380">
        <v>2535</v>
      </c>
      <c r="G1585" s="380">
        <v>1936</v>
      </c>
      <c r="H1585" s="137">
        <f t="shared" si="169"/>
        <v>0.88481262327416177</v>
      </c>
      <c r="I1585" s="381">
        <f t="shared" si="170"/>
        <v>0.15857438016528927</v>
      </c>
      <c r="J1585" s="137">
        <f t="shared" si="171"/>
        <v>-6.1048045599001469E-2</v>
      </c>
      <c r="K1585" s="137">
        <f t="shared" si="172"/>
        <v>-0.16458491235977013</v>
      </c>
      <c r="L1585" s="137">
        <f t="shared" si="173"/>
        <v>-0.22055103710985591</v>
      </c>
      <c r="M1585" s="137">
        <f t="shared" si="174"/>
        <v>-0.44618399506862749</v>
      </c>
      <c r="N1585" s="383">
        <f t="shared" si="168"/>
        <v>-863.8122144528628</v>
      </c>
    </row>
    <row r="1586" spans="2:14" x14ac:dyDescent="0.2">
      <c r="B1586" s="382">
        <v>21</v>
      </c>
      <c r="C1586" s="382">
        <v>5281</v>
      </c>
      <c r="D1586" s="379" t="s">
        <v>2155</v>
      </c>
      <c r="E1586" s="380">
        <v>3319</v>
      </c>
      <c r="F1586" s="380">
        <v>3855</v>
      </c>
      <c r="G1586" s="380">
        <v>6136</v>
      </c>
      <c r="H1586" s="137">
        <f t="shared" si="169"/>
        <v>2.4526588845654995</v>
      </c>
      <c r="I1586" s="381">
        <f t="shared" si="170"/>
        <v>0.54090612777053459</v>
      </c>
      <c r="J1586" s="137">
        <f t="shared" si="171"/>
        <v>5.1921286784950657E-2</v>
      </c>
      <c r="K1586" s="137">
        <f t="shared" si="172"/>
        <v>-0.12405491622603064</v>
      </c>
      <c r="L1586" s="137">
        <f t="shared" si="173"/>
        <v>0.10011074358168763</v>
      </c>
      <c r="M1586" s="137">
        <f t="shared" si="174"/>
        <v>2.7977114140607648E-2</v>
      </c>
      <c r="N1586" s="383">
        <f t="shared" si="168"/>
        <v>171.66757236676852</v>
      </c>
    </row>
    <row r="1587" spans="2:14" x14ac:dyDescent="0.2">
      <c r="B1587" s="382">
        <v>21</v>
      </c>
      <c r="C1587" s="382">
        <v>5287</v>
      </c>
      <c r="D1587" s="379" t="s">
        <v>2156</v>
      </c>
      <c r="E1587" s="380">
        <v>1537</v>
      </c>
      <c r="F1587" s="380">
        <v>6658</v>
      </c>
      <c r="G1587" s="380">
        <v>4262</v>
      </c>
      <c r="H1587" s="137">
        <f t="shared" si="169"/>
        <v>0.87098227696004804</v>
      </c>
      <c r="I1587" s="381">
        <f t="shared" si="170"/>
        <v>0.36062881276396058</v>
      </c>
      <c r="J1587" s="137">
        <f t="shared" si="171"/>
        <v>1.5154465736348763E-3</v>
      </c>
      <c r="K1587" s="137">
        <f t="shared" si="172"/>
        <v>-0.16494243713530363</v>
      </c>
      <c r="L1587" s="137">
        <f t="shared" si="173"/>
        <v>-5.1087908401523371E-2</v>
      </c>
      <c r="M1587" s="137">
        <f t="shared" si="174"/>
        <v>-0.21451489896319215</v>
      </c>
      <c r="N1587" s="383">
        <f t="shared" si="168"/>
        <v>-914.26249938112494</v>
      </c>
    </row>
    <row r="1588" spans="2:14" x14ac:dyDescent="0.2">
      <c r="B1588" s="382">
        <v>21</v>
      </c>
      <c r="C1588" s="382">
        <v>5304</v>
      </c>
      <c r="D1588" s="379" t="s">
        <v>2157</v>
      </c>
      <c r="E1588" s="380">
        <v>49</v>
      </c>
      <c r="F1588" s="380">
        <v>1258</v>
      </c>
      <c r="G1588" s="380">
        <v>53</v>
      </c>
      <c r="H1588" s="137">
        <f t="shared" si="169"/>
        <v>8.1081081081081086E-2</v>
      </c>
      <c r="I1588" s="381">
        <f t="shared" si="170"/>
        <v>0.92452830188679247</v>
      </c>
      <c r="J1588" s="137">
        <f t="shared" si="171"/>
        <v>-0.11169596295114</v>
      </c>
      <c r="K1588" s="137">
        <f t="shared" si="172"/>
        <v>-0.18536197265063037</v>
      </c>
      <c r="L1588" s="137">
        <f t="shared" si="173"/>
        <v>0.42185480547395465</v>
      </c>
      <c r="M1588" s="137">
        <f t="shared" si="174"/>
        <v>0.1247968698721843</v>
      </c>
      <c r="N1588" s="383">
        <f t="shared" si="168"/>
        <v>6.6142341032257681</v>
      </c>
    </row>
    <row r="1589" spans="2:14" x14ac:dyDescent="0.2">
      <c r="B1589" s="382">
        <v>21</v>
      </c>
      <c r="C1589" s="382">
        <v>5307</v>
      </c>
      <c r="D1589" s="379" t="s">
        <v>2158</v>
      </c>
      <c r="E1589" s="380">
        <v>32</v>
      </c>
      <c r="F1589" s="380">
        <v>2718</v>
      </c>
      <c r="G1589" s="380">
        <v>49</v>
      </c>
      <c r="H1589" s="137">
        <f t="shared" si="169"/>
        <v>2.9801324503311258E-2</v>
      </c>
      <c r="I1589" s="381">
        <f t="shared" si="170"/>
        <v>0.65306122448979587</v>
      </c>
      <c r="J1589" s="137">
        <f t="shared" si="171"/>
        <v>-0.11180355279150567</v>
      </c>
      <c r="K1589" s="137">
        <f t="shared" si="172"/>
        <v>-0.18668759263464865</v>
      </c>
      <c r="L1589" s="137">
        <f t="shared" si="173"/>
        <v>0.19417526543448188</v>
      </c>
      <c r="M1589" s="137">
        <f t="shared" si="174"/>
        <v>-0.10431587999167241</v>
      </c>
      <c r="N1589" s="383">
        <f t="shared" si="168"/>
        <v>-5.1114781195919479</v>
      </c>
    </row>
    <row r="1590" spans="2:14" x14ac:dyDescent="0.2">
      <c r="B1590" s="382">
        <v>21</v>
      </c>
      <c r="C1590" s="382">
        <v>5309</v>
      </c>
      <c r="D1590" s="379" t="s">
        <v>2159</v>
      </c>
      <c r="E1590" s="380">
        <v>24</v>
      </c>
      <c r="F1590" s="380">
        <v>1581</v>
      </c>
      <c r="G1590" s="380">
        <v>38</v>
      </c>
      <c r="H1590" s="137">
        <f t="shared" si="169"/>
        <v>3.9215686274509803E-2</v>
      </c>
      <c r="I1590" s="381">
        <f t="shared" si="170"/>
        <v>0.63157894736842102</v>
      </c>
      <c r="J1590" s="137">
        <f t="shared" si="171"/>
        <v>-0.11209942485251125</v>
      </c>
      <c r="K1590" s="137">
        <f t="shared" si="172"/>
        <v>-0.18644422435574989</v>
      </c>
      <c r="L1590" s="137">
        <f t="shared" si="173"/>
        <v>0.17615807152318358</v>
      </c>
      <c r="M1590" s="137">
        <f t="shared" si="174"/>
        <v>-0.12238557768507757</v>
      </c>
      <c r="N1590" s="383">
        <f t="shared" si="168"/>
        <v>-4.6506519520329475</v>
      </c>
    </row>
    <row r="1591" spans="2:14" x14ac:dyDescent="0.2">
      <c r="B1591" s="382">
        <v>21</v>
      </c>
      <c r="C1591" s="382">
        <v>5310</v>
      </c>
      <c r="D1591" s="379" t="s">
        <v>2160</v>
      </c>
      <c r="E1591" s="380">
        <v>712</v>
      </c>
      <c r="F1591" s="380">
        <v>7081</v>
      </c>
      <c r="G1591" s="380">
        <v>1109</v>
      </c>
      <c r="H1591" s="137">
        <f t="shared" si="169"/>
        <v>0.25716706679847479</v>
      </c>
      <c r="I1591" s="381">
        <f t="shared" si="170"/>
        <v>0.64201983769161408</v>
      </c>
      <c r="J1591" s="137">
        <f t="shared" si="171"/>
        <v>-8.3292245094603465E-2</v>
      </c>
      <c r="K1591" s="137">
        <f t="shared" si="172"/>
        <v>-0.18081001848488612</v>
      </c>
      <c r="L1591" s="137">
        <f t="shared" si="173"/>
        <v>0.18491485016898146</v>
      </c>
      <c r="M1591" s="137">
        <f t="shared" si="174"/>
        <v>-7.9187413410508112E-2</v>
      </c>
      <c r="N1591" s="383">
        <f t="shared" si="168"/>
        <v>-87.818841472253496</v>
      </c>
    </row>
    <row r="1592" spans="2:14" x14ac:dyDescent="0.2">
      <c r="B1592" s="382">
        <v>21</v>
      </c>
      <c r="C1592" s="382">
        <v>5315</v>
      </c>
      <c r="D1592" s="379" t="s">
        <v>2161</v>
      </c>
      <c r="E1592" s="380">
        <v>2</v>
      </c>
      <c r="F1592" s="380">
        <v>496</v>
      </c>
      <c r="G1592" s="380">
        <v>42</v>
      </c>
      <c r="H1592" s="137">
        <f t="shared" si="169"/>
        <v>8.8709677419354843E-2</v>
      </c>
      <c r="I1592" s="381">
        <f t="shared" si="170"/>
        <v>4.7619047619047616E-2</v>
      </c>
      <c r="J1592" s="137">
        <f t="shared" si="171"/>
        <v>-0.11199183501214559</v>
      </c>
      <c r="K1592" s="137">
        <f t="shared" si="172"/>
        <v>-0.18516476774111237</v>
      </c>
      <c r="L1592" s="137">
        <f t="shared" si="173"/>
        <v>-0.31360931629894229</v>
      </c>
      <c r="M1592" s="137">
        <f t="shared" si="174"/>
        <v>-0.61076591905220023</v>
      </c>
      <c r="N1592" s="383">
        <f t="shared" si="168"/>
        <v>-25.652168600192411</v>
      </c>
    </row>
    <row r="1593" spans="2:14" x14ac:dyDescent="0.2">
      <c r="B1593" s="382">
        <v>21</v>
      </c>
      <c r="C1593" s="382">
        <v>5317</v>
      </c>
      <c r="D1593" s="379" t="s">
        <v>2162</v>
      </c>
      <c r="E1593" s="380">
        <v>804</v>
      </c>
      <c r="F1593" s="380">
        <v>8668</v>
      </c>
      <c r="G1593" s="380">
        <v>2688</v>
      </c>
      <c r="H1593" s="137">
        <f t="shared" si="169"/>
        <v>0.40286109829257039</v>
      </c>
      <c r="I1593" s="381">
        <f t="shared" si="170"/>
        <v>0.29910714285714285</v>
      </c>
      <c r="J1593" s="137">
        <f t="shared" si="171"/>
        <v>-4.0821155610255754E-2</v>
      </c>
      <c r="K1593" s="137">
        <f t="shared" si="172"/>
        <v>-0.17704371902112298</v>
      </c>
      <c r="L1593" s="137">
        <f t="shared" si="173"/>
        <v>-0.10268615611964427</v>
      </c>
      <c r="M1593" s="137">
        <f t="shared" si="174"/>
        <v>-0.32055103075102298</v>
      </c>
      <c r="N1593" s="383">
        <f t="shared" si="168"/>
        <v>-861.64117065874973</v>
      </c>
    </row>
    <row r="1594" spans="2:14" x14ac:dyDescent="0.2">
      <c r="B1594" s="382">
        <v>21</v>
      </c>
      <c r="C1594" s="382">
        <v>5323</v>
      </c>
      <c r="D1594" s="379" t="s">
        <v>2163</v>
      </c>
      <c r="E1594" s="380">
        <v>211</v>
      </c>
      <c r="F1594" s="380">
        <v>9267</v>
      </c>
      <c r="G1594" s="380">
        <v>487</v>
      </c>
      <c r="H1594" s="137">
        <f t="shared" si="169"/>
        <v>7.5321031617567716E-2</v>
      </c>
      <c r="I1594" s="381">
        <f t="shared" si="170"/>
        <v>0.43326488706365501</v>
      </c>
      <c r="J1594" s="137">
        <f t="shared" si="171"/>
        <v>-0.10002246527146495</v>
      </c>
      <c r="K1594" s="137">
        <f t="shared" si="172"/>
        <v>-0.18551087422870607</v>
      </c>
      <c r="L1594" s="137">
        <f t="shared" si="173"/>
        <v>9.8319944662648897E-3</v>
      </c>
      <c r="M1594" s="137">
        <f t="shared" si="174"/>
        <v>-0.27570134503390614</v>
      </c>
      <c r="N1594" s="383">
        <f t="shared" si="168"/>
        <v>-134.2665550315123</v>
      </c>
    </row>
    <row r="1595" spans="2:14" x14ac:dyDescent="0.2">
      <c r="B1595" s="382">
        <v>21</v>
      </c>
      <c r="C1595" s="382">
        <v>5324</v>
      </c>
      <c r="D1595" s="379" t="s">
        <v>2164</v>
      </c>
      <c r="E1595" s="380">
        <v>463</v>
      </c>
      <c r="F1595" s="380">
        <v>2098</v>
      </c>
      <c r="G1595" s="380">
        <v>1568</v>
      </c>
      <c r="H1595" s="137">
        <f t="shared" si="169"/>
        <v>0.96806482364156343</v>
      </c>
      <c r="I1595" s="381">
        <f t="shared" si="170"/>
        <v>0.29528061224489793</v>
      </c>
      <c r="J1595" s="137">
        <f t="shared" si="171"/>
        <v>-7.0946310912642974E-2</v>
      </c>
      <c r="K1595" s="137">
        <f t="shared" si="172"/>
        <v>-0.16243278083876433</v>
      </c>
      <c r="L1595" s="137">
        <f t="shared" si="173"/>
        <v>-0.10589546878509427</v>
      </c>
      <c r="M1595" s="137">
        <f t="shared" si="174"/>
        <v>-0.33927456053650157</v>
      </c>
      <c r="N1595" s="383">
        <f t="shared" si="168"/>
        <v>-531.98251092123451</v>
      </c>
    </row>
    <row r="1596" spans="2:14" x14ac:dyDescent="0.2">
      <c r="B1596" s="382">
        <v>21</v>
      </c>
      <c r="C1596" s="382">
        <v>5396</v>
      </c>
      <c r="D1596" s="379" t="s">
        <v>2165</v>
      </c>
      <c r="E1596" s="380">
        <v>695</v>
      </c>
      <c r="F1596" s="380">
        <v>1053</v>
      </c>
      <c r="G1596" s="380">
        <v>2673</v>
      </c>
      <c r="H1596" s="137">
        <f t="shared" si="169"/>
        <v>3.1984805318138649</v>
      </c>
      <c r="I1596" s="381">
        <f t="shared" si="170"/>
        <v>0.26000748222970443</v>
      </c>
      <c r="J1596" s="137">
        <f t="shared" si="171"/>
        <v>-4.122461751162701E-2</v>
      </c>
      <c r="K1596" s="137">
        <f t="shared" si="172"/>
        <v>-0.10477486994487396</v>
      </c>
      <c r="L1596" s="137">
        <f t="shared" si="173"/>
        <v>-0.13547905621167269</v>
      </c>
      <c r="M1596" s="137">
        <f t="shared" si="174"/>
        <v>-0.28147854366817371</v>
      </c>
      <c r="N1596" s="383">
        <f t="shared" si="168"/>
        <v>-752.39214722502834</v>
      </c>
    </row>
    <row r="1597" spans="2:14" x14ac:dyDescent="0.2">
      <c r="B1597" s="382">
        <v>21</v>
      </c>
      <c r="C1597" s="382">
        <v>5397</v>
      </c>
      <c r="D1597" s="379" t="s">
        <v>2166</v>
      </c>
      <c r="E1597" s="380">
        <v>434</v>
      </c>
      <c r="F1597" s="380">
        <v>4643</v>
      </c>
      <c r="G1597" s="380">
        <v>1098</v>
      </c>
      <c r="H1597" s="137">
        <f t="shared" si="169"/>
        <v>0.32995907818220976</v>
      </c>
      <c r="I1597" s="381">
        <f t="shared" si="170"/>
        <v>0.39526411657559196</v>
      </c>
      <c r="J1597" s="137">
        <f t="shared" si="171"/>
        <v>-8.3588117155609057E-2</v>
      </c>
      <c r="K1597" s="137">
        <f t="shared" si="172"/>
        <v>-0.17892829065685281</v>
      </c>
      <c r="L1597" s="137">
        <f t="shared" si="173"/>
        <v>-2.2039266052059327E-2</v>
      </c>
      <c r="M1597" s="137">
        <f t="shared" si="174"/>
        <v>-0.28455567386452119</v>
      </c>
      <c r="N1597" s="383">
        <f t="shared" si="168"/>
        <v>-312.44212990324428</v>
      </c>
    </row>
    <row r="1598" spans="2:14" x14ac:dyDescent="0.2">
      <c r="B1598" s="382">
        <v>21</v>
      </c>
      <c r="C1598" s="382">
        <v>5398</v>
      </c>
      <c r="D1598" s="379" t="s">
        <v>2167</v>
      </c>
      <c r="E1598" s="380">
        <v>2665</v>
      </c>
      <c r="F1598" s="380">
        <v>4820</v>
      </c>
      <c r="G1598" s="380">
        <v>5086</v>
      </c>
      <c r="H1598" s="137">
        <f t="shared" si="169"/>
        <v>1.608091286307054</v>
      </c>
      <c r="I1598" s="381">
        <f t="shared" si="170"/>
        <v>0.52398741643727875</v>
      </c>
      <c r="J1598" s="137">
        <f t="shared" si="171"/>
        <v>2.3678953688962626E-2</v>
      </c>
      <c r="K1598" s="137">
        <f t="shared" si="172"/>
        <v>-0.14588761904722627</v>
      </c>
      <c r="L1598" s="137">
        <f t="shared" si="173"/>
        <v>8.5921014015390984E-2</v>
      </c>
      <c r="M1598" s="137">
        <f t="shared" si="174"/>
        <v>-3.6287651342872665E-2</v>
      </c>
      <c r="N1598" s="383">
        <f t="shared" si="168"/>
        <v>-184.55899472985038</v>
      </c>
    </row>
    <row r="1599" spans="2:14" x14ac:dyDescent="0.2">
      <c r="B1599" s="382">
        <v>21</v>
      </c>
      <c r="C1599" s="382">
        <v>5399</v>
      </c>
      <c r="D1599" s="379" t="s">
        <v>2168</v>
      </c>
      <c r="E1599" s="380">
        <v>248</v>
      </c>
      <c r="F1599" s="380">
        <v>12761</v>
      </c>
      <c r="G1599" s="380">
        <v>786</v>
      </c>
      <c r="H1599" s="137">
        <f t="shared" si="169"/>
        <v>8.1028132591489693E-2</v>
      </c>
      <c r="I1599" s="381">
        <f t="shared" si="170"/>
        <v>0.31552162849872772</v>
      </c>
      <c r="J1599" s="137">
        <f t="shared" si="171"/>
        <v>-9.1980124704131208E-2</v>
      </c>
      <c r="K1599" s="137">
        <f t="shared" si="172"/>
        <v>-0.18536334140860838</v>
      </c>
      <c r="L1599" s="137">
        <f t="shared" si="173"/>
        <v>-8.8919320830828791E-2</v>
      </c>
      <c r="M1599" s="137">
        <f t="shared" si="174"/>
        <v>-0.3662627869435684</v>
      </c>
      <c r="N1599" s="383">
        <f t="shared" si="168"/>
        <v>-287.88255053764476</v>
      </c>
    </row>
    <row r="1600" spans="2:14" x14ac:dyDescent="0.2">
      <c r="B1600" s="382">
        <v>22</v>
      </c>
      <c r="C1600" s="382">
        <v>5401</v>
      </c>
      <c r="D1600" s="379" t="s">
        <v>2169</v>
      </c>
      <c r="E1600" s="380">
        <v>6302</v>
      </c>
      <c r="F1600" s="380">
        <v>1568</v>
      </c>
      <c r="G1600" s="380">
        <v>11412</v>
      </c>
      <c r="H1600" s="137">
        <f t="shared" si="169"/>
        <v>11.29719387755102</v>
      </c>
      <c r="I1600" s="381">
        <f t="shared" si="170"/>
        <v>0.55222572730459163</v>
      </c>
      <c r="J1600" s="137">
        <f t="shared" si="171"/>
        <v>0.19383228622726764</v>
      </c>
      <c r="K1600" s="137">
        <f t="shared" si="172"/>
        <v>0.10458291512305704</v>
      </c>
      <c r="L1600" s="137">
        <f t="shared" si="173"/>
        <v>0.10960449597353347</v>
      </c>
      <c r="M1600" s="137">
        <f t="shared" si="174"/>
        <v>0.40801969732385812</v>
      </c>
      <c r="N1600" s="383">
        <f t="shared" si="168"/>
        <v>4656.3207858598689</v>
      </c>
    </row>
    <row r="1601" spans="2:14" x14ac:dyDescent="0.2">
      <c r="B1601" s="382">
        <v>22</v>
      </c>
      <c r="C1601" s="382">
        <v>5402</v>
      </c>
      <c r="D1601" s="379" t="s">
        <v>2170</v>
      </c>
      <c r="E1601" s="380">
        <v>2671</v>
      </c>
      <c r="F1601" s="380">
        <v>6400</v>
      </c>
      <c r="G1601" s="380">
        <v>8567</v>
      </c>
      <c r="H1601" s="137">
        <f t="shared" si="169"/>
        <v>1.7559374999999999</v>
      </c>
      <c r="I1601" s="381">
        <f t="shared" si="170"/>
        <v>0.31177775183844986</v>
      </c>
      <c r="J1601" s="137">
        <f t="shared" si="171"/>
        <v>0.11730901226718581</v>
      </c>
      <c r="K1601" s="137">
        <f t="shared" si="172"/>
        <v>-0.14206568406718065</v>
      </c>
      <c r="L1601" s="137">
        <f t="shared" si="173"/>
        <v>-9.2059311595638973E-2</v>
      </c>
      <c r="M1601" s="137">
        <f t="shared" si="174"/>
        <v>-0.11681598339563382</v>
      </c>
      <c r="N1601" s="383">
        <f t="shared" si="168"/>
        <v>-1000.7625297503949</v>
      </c>
    </row>
    <row r="1602" spans="2:14" x14ac:dyDescent="0.2">
      <c r="B1602" s="382">
        <v>22</v>
      </c>
      <c r="C1602" s="382">
        <v>5403</v>
      </c>
      <c r="D1602" s="379" t="s">
        <v>2171</v>
      </c>
      <c r="E1602" s="380">
        <v>98</v>
      </c>
      <c r="F1602" s="380">
        <v>330</v>
      </c>
      <c r="G1602" s="380">
        <v>521</v>
      </c>
      <c r="H1602" s="137">
        <f t="shared" si="169"/>
        <v>1.8757575757575757</v>
      </c>
      <c r="I1602" s="381">
        <f t="shared" si="170"/>
        <v>0.18809980806142035</v>
      </c>
      <c r="J1602" s="137">
        <f t="shared" si="171"/>
        <v>-9.9107951628356769E-2</v>
      </c>
      <c r="K1602" s="137">
        <f t="shared" si="172"/>
        <v>-0.1389682456721692</v>
      </c>
      <c r="L1602" s="137">
        <f t="shared" si="173"/>
        <v>-0.19578804961495277</v>
      </c>
      <c r="M1602" s="137">
        <f t="shared" si="174"/>
        <v>-0.43386424691547876</v>
      </c>
      <c r="N1602" s="383">
        <f t="shared" si="168"/>
        <v>-226.04327264296444</v>
      </c>
    </row>
    <row r="1603" spans="2:14" x14ac:dyDescent="0.2">
      <c r="B1603" s="382">
        <v>22</v>
      </c>
      <c r="C1603" s="382">
        <v>5404</v>
      </c>
      <c r="D1603" s="379" t="s">
        <v>2172</v>
      </c>
      <c r="E1603" s="380">
        <v>117</v>
      </c>
      <c r="F1603" s="380">
        <v>2057</v>
      </c>
      <c r="G1603" s="380">
        <v>464</v>
      </c>
      <c r="H1603" s="137">
        <f t="shared" si="169"/>
        <v>0.28245017015070489</v>
      </c>
      <c r="I1603" s="381">
        <f t="shared" si="170"/>
        <v>0.25215517241379309</v>
      </c>
      <c r="J1603" s="137">
        <f t="shared" si="171"/>
        <v>-0.10064110685356754</v>
      </c>
      <c r="K1603" s="137">
        <f t="shared" si="172"/>
        <v>-0.18015643139129517</v>
      </c>
      <c r="L1603" s="137">
        <f t="shared" si="173"/>
        <v>-0.14206479141122919</v>
      </c>
      <c r="M1603" s="137">
        <f t="shared" si="174"/>
        <v>-0.42286232965609188</v>
      </c>
      <c r="N1603" s="383">
        <f t="shared" si="168"/>
        <v>-196.20812096042664</v>
      </c>
    </row>
    <row r="1604" spans="2:14" x14ac:dyDescent="0.2">
      <c r="B1604" s="382">
        <v>22</v>
      </c>
      <c r="C1604" s="382">
        <v>5405</v>
      </c>
      <c r="D1604" s="379" t="s">
        <v>2173</v>
      </c>
      <c r="E1604" s="380">
        <v>411</v>
      </c>
      <c r="F1604" s="380">
        <v>1404</v>
      </c>
      <c r="G1604" s="380">
        <v>1508</v>
      </c>
      <c r="H1604" s="137">
        <f t="shared" si="169"/>
        <v>1.3668091168091168</v>
      </c>
      <c r="I1604" s="381">
        <f t="shared" si="170"/>
        <v>0.27254641909814326</v>
      </c>
      <c r="J1604" s="137">
        <f t="shared" si="171"/>
        <v>-7.2560158518128012E-2</v>
      </c>
      <c r="K1604" s="137">
        <f t="shared" si="172"/>
        <v>-0.15212494322774711</v>
      </c>
      <c r="L1604" s="137">
        <f t="shared" si="173"/>
        <v>-0.12496264513831384</v>
      </c>
      <c r="M1604" s="137">
        <f t="shared" si="174"/>
        <v>-0.34964774688418898</v>
      </c>
      <c r="N1604" s="383">
        <f t="shared" si="168"/>
        <v>-527.26880230135703</v>
      </c>
    </row>
    <row r="1605" spans="2:14" x14ac:dyDescent="0.2">
      <c r="B1605" s="382">
        <v>22</v>
      </c>
      <c r="C1605" s="382">
        <v>5406</v>
      </c>
      <c r="D1605" s="379" t="s">
        <v>2174</v>
      </c>
      <c r="E1605" s="380">
        <v>385</v>
      </c>
      <c r="F1605" s="380">
        <v>1247</v>
      </c>
      <c r="G1605" s="380">
        <v>1022</v>
      </c>
      <c r="H1605" s="137">
        <f t="shared" si="169"/>
        <v>1.1283079390537289</v>
      </c>
      <c r="I1605" s="381">
        <f t="shared" si="170"/>
        <v>0.37671232876712329</v>
      </c>
      <c r="J1605" s="137">
        <f t="shared" si="171"/>
        <v>-8.5632324122556752E-2</v>
      </c>
      <c r="K1605" s="137">
        <f t="shared" si="172"/>
        <v>-0.15829037669592183</v>
      </c>
      <c r="L1605" s="137">
        <f t="shared" si="173"/>
        <v>-3.7598657473086113E-2</v>
      </c>
      <c r="M1605" s="137">
        <f t="shared" si="174"/>
        <v>-0.28152135829156472</v>
      </c>
      <c r="N1605" s="383">
        <f t="shared" si="168"/>
        <v>-287.71482817397913</v>
      </c>
    </row>
    <row r="1606" spans="2:14" x14ac:dyDescent="0.2">
      <c r="B1606" s="382">
        <v>22</v>
      </c>
      <c r="C1606" s="382">
        <v>5407</v>
      </c>
      <c r="D1606" s="379" t="s">
        <v>2175</v>
      </c>
      <c r="E1606" s="380">
        <v>1515</v>
      </c>
      <c r="F1606" s="380">
        <v>1489</v>
      </c>
      <c r="G1606" s="380">
        <v>3715</v>
      </c>
      <c r="H1606" s="137">
        <f t="shared" si="169"/>
        <v>3.5124244459368703</v>
      </c>
      <c r="I1606" s="381">
        <f t="shared" si="170"/>
        <v>0.40780619111709288</v>
      </c>
      <c r="J1606" s="137">
        <f t="shared" si="171"/>
        <v>-1.3197464096370317E-2</v>
      </c>
      <c r="K1606" s="137">
        <f t="shared" si="172"/>
        <v>-9.6659185429265687E-2</v>
      </c>
      <c r="L1606" s="137">
        <f t="shared" si="173"/>
        <v>-1.1520223411121754E-2</v>
      </c>
      <c r="M1606" s="137">
        <f t="shared" si="174"/>
        <v>-0.12137687293675777</v>
      </c>
      <c r="N1606" s="383">
        <f t="shared" si="168"/>
        <v>-450.91508296005509</v>
      </c>
    </row>
    <row r="1607" spans="2:14" x14ac:dyDescent="0.2">
      <c r="B1607" s="382">
        <v>22</v>
      </c>
      <c r="C1607" s="382">
        <v>5408</v>
      </c>
      <c r="D1607" s="379" t="s">
        <v>2176</v>
      </c>
      <c r="E1607" s="380">
        <v>792</v>
      </c>
      <c r="F1607" s="380">
        <v>886</v>
      </c>
      <c r="G1607" s="380">
        <v>1180</v>
      </c>
      <c r="H1607" s="137">
        <f t="shared" si="169"/>
        <v>2.2257336343115126</v>
      </c>
      <c r="I1607" s="381">
        <f t="shared" si="170"/>
        <v>0.67118644067796607</v>
      </c>
      <c r="J1607" s="137">
        <f t="shared" si="171"/>
        <v>-8.1382525428112848E-2</v>
      </c>
      <c r="K1607" s="137">
        <f t="shared" si="172"/>
        <v>-0.12992110332773454</v>
      </c>
      <c r="L1607" s="137">
        <f t="shared" si="173"/>
        <v>0.20937689107692986</v>
      </c>
      <c r="M1607" s="137">
        <f t="shared" si="174"/>
        <v>-1.926737678917545E-3</v>
      </c>
      <c r="N1607" s="383">
        <f t="shared" si="168"/>
        <v>-2.2735504611227029</v>
      </c>
    </row>
    <row r="1608" spans="2:14" x14ac:dyDescent="0.2">
      <c r="B1608" s="382">
        <v>22</v>
      </c>
      <c r="C1608" s="382">
        <v>5409</v>
      </c>
      <c r="D1608" s="379" t="s">
        <v>2177</v>
      </c>
      <c r="E1608" s="380">
        <v>3108</v>
      </c>
      <c r="F1608" s="380">
        <v>5746</v>
      </c>
      <c r="G1608" s="380">
        <v>8159</v>
      </c>
      <c r="H1608" s="137">
        <f t="shared" si="169"/>
        <v>1.9608423250957188</v>
      </c>
      <c r="I1608" s="381">
        <f t="shared" si="170"/>
        <v>0.38092903542100748</v>
      </c>
      <c r="J1608" s="137">
        <f t="shared" si="171"/>
        <v>0.10633484854988759</v>
      </c>
      <c r="K1608" s="137">
        <f t="shared" si="172"/>
        <v>-0.13676874139240977</v>
      </c>
      <c r="L1608" s="137">
        <f t="shared" si="173"/>
        <v>-3.4062104014584274E-2</v>
      </c>
      <c r="M1608" s="137">
        <f t="shared" si="174"/>
        <v>-6.4495996857106455E-2</v>
      </c>
      <c r="N1608" s="383">
        <f t="shared" si="168"/>
        <v>-526.22283835713154</v>
      </c>
    </row>
    <row r="1609" spans="2:14" x14ac:dyDescent="0.2">
      <c r="B1609" s="382">
        <v>22</v>
      </c>
      <c r="C1609" s="382">
        <v>5410</v>
      </c>
      <c r="D1609" s="379" t="s">
        <v>2178</v>
      </c>
      <c r="E1609" s="380">
        <v>433</v>
      </c>
      <c r="F1609" s="380">
        <v>5679</v>
      </c>
      <c r="G1609" s="380">
        <v>1213</v>
      </c>
      <c r="H1609" s="137">
        <f t="shared" si="169"/>
        <v>0.28983976052121851</v>
      </c>
      <c r="I1609" s="381">
        <f t="shared" si="170"/>
        <v>0.35696619950535863</v>
      </c>
      <c r="J1609" s="137">
        <f t="shared" si="171"/>
        <v>-8.0494909245096072E-2</v>
      </c>
      <c r="K1609" s="137">
        <f t="shared" si="172"/>
        <v>-0.17996540496444377</v>
      </c>
      <c r="L1609" s="137">
        <f t="shared" si="173"/>
        <v>-5.4159743520746532E-2</v>
      </c>
      <c r="M1609" s="137">
        <f t="shared" si="174"/>
        <v>-0.3146200577302864</v>
      </c>
      <c r="N1609" s="383">
        <f t="shared" si="168"/>
        <v>-381.6341300268374</v>
      </c>
    </row>
    <row r="1610" spans="2:14" x14ac:dyDescent="0.2">
      <c r="B1610" s="382">
        <v>22</v>
      </c>
      <c r="C1610" s="382">
        <v>5411</v>
      </c>
      <c r="D1610" s="379" t="s">
        <v>2179</v>
      </c>
      <c r="E1610" s="380">
        <v>790</v>
      </c>
      <c r="F1610" s="380">
        <v>4328</v>
      </c>
      <c r="G1610" s="380">
        <v>1423</v>
      </c>
      <c r="H1610" s="137">
        <f t="shared" si="169"/>
        <v>0.51132162661737524</v>
      </c>
      <c r="I1610" s="381">
        <f t="shared" si="170"/>
        <v>0.55516514406184114</v>
      </c>
      <c r="J1610" s="137">
        <f t="shared" si="171"/>
        <v>-7.4846442625898471E-2</v>
      </c>
      <c r="K1610" s="137">
        <f t="shared" si="172"/>
        <v>-0.17423993340629676</v>
      </c>
      <c r="L1610" s="137">
        <f t="shared" si="173"/>
        <v>0.11206978591473755</v>
      </c>
      <c r="M1610" s="137">
        <f t="shared" si="174"/>
        <v>-0.1370165901174577</v>
      </c>
      <c r="N1610" s="383">
        <f t="shared" si="168"/>
        <v>-194.97460773714232</v>
      </c>
    </row>
    <row r="1611" spans="2:14" x14ac:dyDescent="0.2">
      <c r="B1611" s="382">
        <v>22</v>
      </c>
      <c r="C1611" s="382">
        <v>5412</v>
      </c>
      <c r="D1611" s="379" t="s">
        <v>2180</v>
      </c>
      <c r="E1611" s="380">
        <v>3057</v>
      </c>
      <c r="F1611" s="380">
        <v>216</v>
      </c>
      <c r="G1611" s="380">
        <v>931</v>
      </c>
      <c r="H1611" s="137">
        <f t="shared" si="169"/>
        <v>18.462962962962962</v>
      </c>
      <c r="I1611" s="381">
        <f t="shared" si="170"/>
        <v>3.2835660580021484</v>
      </c>
      <c r="J1611" s="137">
        <f t="shared" si="171"/>
        <v>-8.8079992990875711E-2</v>
      </c>
      <c r="K1611" s="137">
        <f t="shared" si="172"/>
        <v>0.28982339468883267</v>
      </c>
      <c r="L1611" s="137">
        <f t="shared" si="173"/>
        <v>2.4003806598729609</v>
      </c>
      <c r="M1611" s="137">
        <f t="shared" si="174"/>
        <v>2.602124061570918</v>
      </c>
      <c r="N1611" s="383">
        <f t="shared" si="168"/>
        <v>2422.5775013225248</v>
      </c>
    </row>
    <row r="1612" spans="2:14" x14ac:dyDescent="0.2">
      <c r="B1612" s="382">
        <v>22</v>
      </c>
      <c r="C1612" s="382">
        <v>5413</v>
      </c>
      <c r="D1612" s="379" t="s">
        <v>2181</v>
      </c>
      <c r="E1612" s="380">
        <v>595</v>
      </c>
      <c r="F1612" s="380">
        <v>617</v>
      </c>
      <c r="G1612" s="380">
        <v>1949</v>
      </c>
      <c r="H1612" s="137">
        <f t="shared" si="169"/>
        <v>4.1231766612641811</v>
      </c>
      <c r="I1612" s="381">
        <f t="shared" si="170"/>
        <v>0.30528476141611083</v>
      </c>
      <c r="J1612" s="137">
        <f t="shared" si="171"/>
        <v>-6.0698378617813041E-2</v>
      </c>
      <c r="K1612" s="137">
        <f t="shared" si="172"/>
        <v>-8.0870784782444249E-2</v>
      </c>
      <c r="L1612" s="137">
        <f t="shared" si="173"/>
        <v>-9.7504985107926212E-2</v>
      </c>
      <c r="M1612" s="137">
        <f t="shared" si="174"/>
        <v>-0.23907414850818351</v>
      </c>
      <c r="N1612" s="383">
        <f t="shared" si="168"/>
        <v>-465.95551544244967</v>
      </c>
    </row>
    <row r="1613" spans="2:14" x14ac:dyDescent="0.2">
      <c r="B1613" s="382">
        <v>22</v>
      </c>
      <c r="C1613" s="382">
        <v>5414</v>
      </c>
      <c r="D1613" s="379" t="s">
        <v>2182</v>
      </c>
      <c r="E1613" s="380">
        <v>2965</v>
      </c>
      <c r="F1613" s="380">
        <v>2899</v>
      </c>
      <c r="G1613" s="380">
        <v>6052</v>
      </c>
      <c r="H1613" s="137">
        <f t="shared" si="169"/>
        <v>3.1103828906519491</v>
      </c>
      <c r="I1613" s="381">
        <f t="shared" si="170"/>
        <v>0.48992068737607403</v>
      </c>
      <c r="J1613" s="137">
        <f t="shared" si="171"/>
        <v>4.9661900137271613E-2</v>
      </c>
      <c r="K1613" s="137">
        <f t="shared" si="172"/>
        <v>-0.10705225972717515</v>
      </c>
      <c r="L1613" s="137">
        <f t="shared" si="173"/>
        <v>5.7349235523218509E-2</v>
      </c>
      <c r="M1613" s="137">
        <f t="shared" si="174"/>
        <v>-4.1124066685029048E-5</v>
      </c>
      <c r="N1613" s="383">
        <f t="shared" ref="N1613:N1676" si="175">M1613*G1613</f>
        <v>-0.2488828515777958</v>
      </c>
    </row>
    <row r="1614" spans="2:14" x14ac:dyDescent="0.2">
      <c r="B1614" s="382">
        <v>22</v>
      </c>
      <c r="C1614" s="382">
        <v>5415</v>
      </c>
      <c r="D1614" s="379" t="s">
        <v>2183</v>
      </c>
      <c r="E1614" s="380">
        <v>549</v>
      </c>
      <c r="F1614" s="380">
        <v>1178</v>
      </c>
      <c r="G1614" s="380">
        <v>1105</v>
      </c>
      <c r="H1614" s="137">
        <f t="shared" ref="H1614:H1677" si="176">(G1614+E1614)/F1614</f>
        <v>1.4040747028862479</v>
      </c>
      <c r="I1614" s="381">
        <f t="shared" ref="I1614:I1677" si="177">E1614/G1614</f>
        <v>0.49683257918552037</v>
      </c>
      <c r="J1614" s="137">
        <f t="shared" ref="J1614:J1677" si="178">$J$6*(G1614-G$10)/G$11</f>
        <v>-8.3399834934969136E-2</v>
      </c>
      <c r="K1614" s="137">
        <f t="shared" ref="K1614:K1677" si="179">$K$6*(H1614-H$10)/H$11</f>
        <v>-0.15116160001169501</v>
      </c>
      <c r="L1614" s="137">
        <f t="shared" ref="L1614:L1677" si="180">$L$6*(I1614-I$10)/I$11</f>
        <v>6.3146241786618734E-2</v>
      </c>
      <c r="M1614" s="137">
        <f t="shared" ref="M1614:M1677" si="181">SUM(J1614:L1614)</f>
        <v>-0.17141519316004541</v>
      </c>
      <c r="N1614" s="383">
        <f t="shared" si="175"/>
        <v>-189.41378844185019</v>
      </c>
    </row>
    <row r="1615" spans="2:14" x14ac:dyDescent="0.2">
      <c r="B1615" s="382">
        <v>22</v>
      </c>
      <c r="C1615" s="382">
        <v>5422</v>
      </c>
      <c r="D1615" s="379" t="s">
        <v>2184</v>
      </c>
      <c r="E1615" s="380">
        <v>4030</v>
      </c>
      <c r="F1615" s="380">
        <v>1425</v>
      </c>
      <c r="G1615" s="380">
        <v>3840</v>
      </c>
      <c r="H1615" s="137">
        <f t="shared" si="176"/>
        <v>5.5228070175438599</v>
      </c>
      <c r="I1615" s="381">
        <f t="shared" si="177"/>
        <v>1.0494791666666667</v>
      </c>
      <c r="J1615" s="137">
        <f t="shared" si="178"/>
        <v>-9.8352815849431716E-3</v>
      </c>
      <c r="K1615" s="137">
        <f t="shared" si="179"/>
        <v>-4.4689295353782264E-2</v>
      </c>
      <c r="L1615" s="137">
        <f t="shared" si="180"/>
        <v>0.52665114281769931</v>
      </c>
      <c r="M1615" s="137">
        <f t="shared" si="181"/>
        <v>0.47212656587897389</v>
      </c>
      <c r="N1615" s="383">
        <f t="shared" si="175"/>
        <v>1812.9660129752597</v>
      </c>
    </row>
    <row r="1616" spans="2:14" x14ac:dyDescent="0.2">
      <c r="B1616" s="382">
        <v>22</v>
      </c>
      <c r="C1616" s="382">
        <v>5423</v>
      </c>
      <c r="D1616" s="379" t="s">
        <v>2185</v>
      </c>
      <c r="E1616" s="380">
        <v>323</v>
      </c>
      <c r="F1616" s="380">
        <v>832</v>
      </c>
      <c r="G1616" s="380">
        <v>576</v>
      </c>
      <c r="H1616" s="137">
        <f t="shared" si="176"/>
        <v>1.0805288461538463</v>
      </c>
      <c r="I1616" s="381">
        <f t="shared" si="177"/>
        <v>0.56076388888888884</v>
      </c>
      <c r="J1616" s="137">
        <f t="shared" si="178"/>
        <v>-9.7628591323328823E-2</v>
      </c>
      <c r="K1616" s="137">
        <f t="shared" si="179"/>
        <v>-0.15952550191088441</v>
      </c>
      <c r="L1616" s="137">
        <f t="shared" si="180"/>
        <v>0.11676545530950704</v>
      </c>
      <c r="M1616" s="137">
        <f t="shared" si="181"/>
        <v>-0.14038863792470618</v>
      </c>
      <c r="N1616" s="383">
        <f t="shared" si="175"/>
        <v>-80.863855444630758</v>
      </c>
    </row>
    <row r="1617" spans="2:14" x14ac:dyDescent="0.2">
      <c r="B1617" s="382">
        <v>22</v>
      </c>
      <c r="C1617" s="382">
        <v>5424</v>
      </c>
      <c r="D1617" s="379" t="s">
        <v>2186</v>
      </c>
      <c r="E1617" s="380">
        <v>69</v>
      </c>
      <c r="F1617" s="380">
        <v>963</v>
      </c>
      <c r="G1617" s="380">
        <v>304</v>
      </c>
      <c r="H1617" s="137">
        <f t="shared" si="176"/>
        <v>0.387331256490135</v>
      </c>
      <c r="I1617" s="381">
        <f t="shared" si="177"/>
        <v>0.22697368421052633</v>
      </c>
      <c r="J1617" s="137">
        <f t="shared" si="178"/>
        <v>-0.10494470046819428</v>
      </c>
      <c r="K1617" s="137">
        <f t="shared" si="179"/>
        <v>-0.17744517702357523</v>
      </c>
      <c r="L1617" s="137">
        <f t="shared" si="180"/>
        <v>-0.16318451504992562</v>
      </c>
      <c r="M1617" s="137">
        <f t="shared" si="181"/>
        <v>-0.44557439254169517</v>
      </c>
      <c r="N1617" s="383">
        <f t="shared" si="175"/>
        <v>-135.45461533267533</v>
      </c>
    </row>
    <row r="1618" spans="2:14" x14ac:dyDescent="0.2">
      <c r="B1618" s="382">
        <v>22</v>
      </c>
      <c r="C1618" s="382">
        <v>5425</v>
      </c>
      <c r="D1618" s="379" t="s">
        <v>2187</v>
      </c>
      <c r="E1618" s="380">
        <v>551</v>
      </c>
      <c r="F1618" s="380">
        <v>2432</v>
      </c>
      <c r="G1618" s="380">
        <v>1713</v>
      </c>
      <c r="H1618" s="137">
        <f t="shared" si="176"/>
        <v>0.93092105263157898</v>
      </c>
      <c r="I1618" s="381">
        <f t="shared" si="177"/>
        <v>0.32165791009924111</v>
      </c>
      <c r="J1618" s="137">
        <f t="shared" si="178"/>
        <v>-6.704617919938749E-2</v>
      </c>
      <c r="K1618" s="137">
        <f t="shared" si="179"/>
        <v>-0.16339297504440492</v>
      </c>
      <c r="L1618" s="137">
        <f t="shared" si="180"/>
        <v>-8.3772819141732902E-2</v>
      </c>
      <c r="M1618" s="137">
        <f t="shared" si="181"/>
        <v>-0.31421197338552531</v>
      </c>
      <c r="N1618" s="383">
        <f t="shared" si="175"/>
        <v>-538.2451104094049</v>
      </c>
    </row>
    <row r="1619" spans="2:14" x14ac:dyDescent="0.2">
      <c r="B1619" s="382">
        <v>22</v>
      </c>
      <c r="C1619" s="382">
        <v>5426</v>
      </c>
      <c r="D1619" s="379" t="s">
        <v>2188</v>
      </c>
      <c r="E1619" s="380">
        <v>100</v>
      </c>
      <c r="F1619" s="380">
        <v>176</v>
      </c>
      <c r="G1619" s="380">
        <v>514</v>
      </c>
      <c r="H1619" s="137">
        <f t="shared" si="176"/>
        <v>3.4886363636363638</v>
      </c>
      <c r="I1619" s="381">
        <f t="shared" si="177"/>
        <v>0.19455252918287938</v>
      </c>
      <c r="J1619" s="137">
        <f t="shared" si="178"/>
        <v>-9.9296233848996676E-2</v>
      </c>
      <c r="K1619" s="137">
        <f t="shared" si="179"/>
        <v>-9.7274125112748758E-2</v>
      </c>
      <c r="L1619" s="137">
        <f t="shared" si="180"/>
        <v>-0.19037614998047783</v>
      </c>
      <c r="M1619" s="137">
        <f t="shared" si="181"/>
        <v>-0.38694650894222327</v>
      </c>
      <c r="N1619" s="383">
        <f t="shared" si="175"/>
        <v>-198.89050559630275</v>
      </c>
    </row>
    <row r="1620" spans="2:14" x14ac:dyDescent="0.2">
      <c r="B1620" s="382">
        <v>22</v>
      </c>
      <c r="C1620" s="382">
        <v>5427</v>
      </c>
      <c r="D1620" s="379" t="s">
        <v>2189</v>
      </c>
      <c r="E1620" s="380">
        <v>384</v>
      </c>
      <c r="F1620" s="380">
        <v>267</v>
      </c>
      <c r="G1620" s="380">
        <v>906</v>
      </c>
      <c r="H1620" s="137">
        <f t="shared" si="176"/>
        <v>4.8314606741573032</v>
      </c>
      <c r="I1620" s="381">
        <f t="shared" si="177"/>
        <v>0.42384105960264901</v>
      </c>
      <c r="J1620" s="137">
        <f t="shared" si="178"/>
        <v>-8.8752429493161145E-2</v>
      </c>
      <c r="K1620" s="137">
        <f t="shared" si="179"/>
        <v>-6.256111436839247E-2</v>
      </c>
      <c r="L1620" s="137">
        <f t="shared" si="180"/>
        <v>1.9282268259796179E-3</v>
      </c>
      <c r="M1620" s="137">
        <f t="shared" si="181"/>
        <v>-0.14938531703557398</v>
      </c>
      <c r="N1620" s="383">
        <f t="shared" si="175"/>
        <v>-135.34309723423002</v>
      </c>
    </row>
    <row r="1621" spans="2:14" x14ac:dyDescent="0.2">
      <c r="B1621" s="382">
        <v>22</v>
      </c>
      <c r="C1621" s="382">
        <v>5428</v>
      </c>
      <c r="D1621" s="379" t="s">
        <v>2190</v>
      </c>
      <c r="E1621" s="380">
        <v>602</v>
      </c>
      <c r="F1621" s="380">
        <v>1881</v>
      </c>
      <c r="G1621" s="380">
        <v>2470</v>
      </c>
      <c r="H1621" s="137">
        <f t="shared" si="176"/>
        <v>1.6331738437001595</v>
      </c>
      <c r="I1621" s="381">
        <f t="shared" si="177"/>
        <v>0.24372469635627531</v>
      </c>
      <c r="J1621" s="137">
        <f t="shared" si="178"/>
        <v>-4.6684801910184696E-2</v>
      </c>
      <c r="K1621" s="137">
        <f t="shared" si="179"/>
        <v>-0.14523921621637118</v>
      </c>
      <c r="L1621" s="137">
        <f t="shared" si="180"/>
        <v>-0.14913543485534161</v>
      </c>
      <c r="M1621" s="137">
        <f t="shared" si="181"/>
        <v>-0.34105945298189749</v>
      </c>
      <c r="N1621" s="383">
        <f t="shared" si="175"/>
        <v>-842.41684886528685</v>
      </c>
    </row>
    <row r="1622" spans="2:14" x14ac:dyDescent="0.2">
      <c r="B1622" s="382">
        <v>22</v>
      </c>
      <c r="C1622" s="382">
        <v>5429</v>
      </c>
      <c r="D1622" s="379" t="s">
        <v>2191</v>
      </c>
      <c r="E1622" s="380">
        <v>87</v>
      </c>
      <c r="F1622" s="380">
        <v>945</v>
      </c>
      <c r="G1622" s="380">
        <v>551</v>
      </c>
      <c r="H1622" s="137">
        <f t="shared" si="176"/>
        <v>0.67513227513227514</v>
      </c>
      <c r="I1622" s="381">
        <f t="shared" si="177"/>
        <v>0.15789473684210525</v>
      </c>
      <c r="J1622" s="137">
        <f t="shared" si="178"/>
        <v>-9.8301027825614257E-2</v>
      </c>
      <c r="K1622" s="137">
        <f t="shared" si="179"/>
        <v>-0.17000530586985332</v>
      </c>
      <c r="L1622" s="137">
        <f t="shared" si="180"/>
        <v>-0.2211210542209443</v>
      </c>
      <c r="M1622" s="137">
        <f t="shared" si="181"/>
        <v>-0.48942738791641188</v>
      </c>
      <c r="N1622" s="383">
        <f t="shared" si="175"/>
        <v>-269.67449074194298</v>
      </c>
    </row>
    <row r="1623" spans="2:14" x14ac:dyDescent="0.2">
      <c r="B1623" s="382">
        <v>22</v>
      </c>
      <c r="C1623" s="382">
        <v>5430</v>
      </c>
      <c r="D1623" s="379" t="s">
        <v>2192</v>
      </c>
      <c r="E1623" s="380">
        <v>91</v>
      </c>
      <c r="F1623" s="380">
        <v>1193</v>
      </c>
      <c r="G1623" s="380">
        <v>510</v>
      </c>
      <c r="H1623" s="137">
        <f t="shared" si="176"/>
        <v>0.50377200335289185</v>
      </c>
      <c r="I1623" s="381">
        <f t="shared" si="177"/>
        <v>0.17843137254901961</v>
      </c>
      <c r="J1623" s="137">
        <f t="shared" si="178"/>
        <v>-9.9403823689362361E-2</v>
      </c>
      <c r="K1623" s="137">
        <f t="shared" si="179"/>
        <v>-0.17443509680290986</v>
      </c>
      <c r="L1623" s="137">
        <f t="shared" si="180"/>
        <v>-0.20389697012005506</v>
      </c>
      <c r="M1623" s="137">
        <f t="shared" si="181"/>
        <v>-0.47773589061232724</v>
      </c>
      <c r="N1623" s="383">
        <f t="shared" si="175"/>
        <v>-243.6453042122869</v>
      </c>
    </row>
    <row r="1624" spans="2:14" x14ac:dyDescent="0.2">
      <c r="B1624" s="382">
        <v>22</v>
      </c>
      <c r="C1624" s="382">
        <v>5431</v>
      </c>
      <c r="D1624" s="379" t="s">
        <v>2193</v>
      </c>
      <c r="E1624" s="380">
        <v>73</v>
      </c>
      <c r="F1624" s="380">
        <v>1099</v>
      </c>
      <c r="G1624" s="380">
        <v>322</v>
      </c>
      <c r="H1624" s="137">
        <f t="shared" si="176"/>
        <v>0.35941765241128298</v>
      </c>
      <c r="I1624" s="381">
        <f t="shared" si="177"/>
        <v>0.2267080745341615</v>
      </c>
      <c r="J1624" s="137">
        <f t="shared" si="178"/>
        <v>-0.10446054618654876</v>
      </c>
      <c r="K1624" s="137">
        <f t="shared" si="179"/>
        <v>-0.1781667645244204</v>
      </c>
      <c r="L1624" s="137">
        <f t="shared" si="180"/>
        <v>-0.16340728198551369</v>
      </c>
      <c r="M1624" s="137">
        <f t="shared" si="181"/>
        <v>-0.44603459269648282</v>
      </c>
      <c r="N1624" s="383">
        <f t="shared" si="175"/>
        <v>-143.62313884826747</v>
      </c>
    </row>
    <row r="1625" spans="2:14" x14ac:dyDescent="0.2">
      <c r="B1625" s="382">
        <v>22</v>
      </c>
      <c r="C1625" s="382">
        <v>5434</v>
      </c>
      <c r="D1625" s="379" t="s">
        <v>2194</v>
      </c>
      <c r="E1625" s="380">
        <v>231</v>
      </c>
      <c r="F1625" s="380">
        <v>1228</v>
      </c>
      <c r="G1625" s="380">
        <v>1060</v>
      </c>
      <c r="H1625" s="137">
        <f t="shared" si="176"/>
        <v>1.0513029315960911</v>
      </c>
      <c r="I1625" s="381">
        <f t="shared" si="177"/>
        <v>0.2179245283018868</v>
      </c>
      <c r="J1625" s="137">
        <f t="shared" si="178"/>
        <v>-8.4610220639082911E-2</v>
      </c>
      <c r="K1625" s="137">
        <f t="shared" si="179"/>
        <v>-0.16028101361715033</v>
      </c>
      <c r="L1625" s="137">
        <f t="shared" si="180"/>
        <v>-0.1707740455181507</v>
      </c>
      <c r="M1625" s="137">
        <f t="shared" si="181"/>
        <v>-0.41566527977438394</v>
      </c>
      <c r="N1625" s="383">
        <f t="shared" si="175"/>
        <v>-440.60519656084699</v>
      </c>
    </row>
    <row r="1626" spans="2:14" x14ac:dyDescent="0.2">
      <c r="B1626" s="382">
        <v>22</v>
      </c>
      <c r="C1626" s="382">
        <v>5435</v>
      </c>
      <c r="D1626" s="379" t="s">
        <v>2195</v>
      </c>
      <c r="E1626" s="380">
        <v>106</v>
      </c>
      <c r="F1626" s="380">
        <v>805</v>
      </c>
      <c r="G1626" s="380">
        <v>698</v>
      </c>
      <c r="H1626" s="137">
        <f t="shared" si="176"/>
        <v>0.99875776397515525</v>
      </c>
      <c r="I1626" s="381">
        <f t="shared" si="177"/>
        <v>0.15186246418338109</v>
      </c>
      <c r="J1626" s="137">
        <f t="shared" si="178"/>
        <v>-9.4347101192175917E-2</v>
      </c>
      <c r="K1626" s="137">
        <f t="shared" si="179"/>
        <v>-0.16163934542116862</v>
      </c>
      <c r="L1626" s="137">
        <f t="shared" si="180"/>
        <v>-0.22618032357139486</v>
      </c>
      <c r="M1626" s="137">
        <f t="shared" si="181"/>
        <v>-0.48216677018473941</v>
      </c>
      <c r="N1626" s="383">
        <f t="shared" si="175"/>
        <v>-336.55240558894809</v>
      </c>
    </row>
    <row r="1627" spans="2:14" x14ac:dyDescent="0.2">
      <c r="B1627" s="382">
        <v>22</v>
      </c>
      <c r="C1627" s="382">
        <v>5436</v>
      </c>
      <c r="D1627" s="379" t="s">
        <v>2196</v>
      </c>
      <c r="E1627" s="380">
        <v>61</v>
      </c>
      <c r="F1627" s="380">
        <v>303</v>
      </c>
      <c r="G1627" s="380">
        <v>451</v>
      </c>
      <c r="H1627" s="137">
        <f t="shared" si="176"/>
        <v>1.6897689768976898</v>
      </c>
      <c r="I1627" s="381">
        <f t="shared" si="177"/>
        <v>0.1352549889135255</v>
      </c>
      <c r="J1627" s="137">
        <f t="shared" si="178"/>
        <v>-0.10099077383475596</v>
      </c>
      <c r="K1627" s="137">
        <f t="shared" si="179"/>
        <v>-0.14377618977920312</v>
      </c>
      <c r="L1627" s="137">
        <f t="shared" si="180"/>
        <v>-0.24010901933411521</v>
      </c>
      <c r="M1627" s="137">
        <f t="shared" si="181"/>
        <v>-0.48487598294807432</v>
      </c>
      <c r="N1627" s="383">
        <f t="shared" si="175"/>
        <v>-218.67906830958151</v>
      </c>
    </row>
    <row r="1628" spans="2:14" x14ac:dyDescent="0.2">
      <c r="B1628" s="382">
        <v>22</v>
      </c>
      <c r="C1628" s="382">
        <v>5437</v>
      </c>
      <c r="D1628" s="379" t="s">
        <v>2197</v>
      </c>
      <c r="E1628" s="380">
        <v>46</v>
      </c>
      <c r="F1628" s="380">
        <v>366</v>
      </c>
      <c r="G1628" s="380">
        <v>449</v>
      </c>
      <c r="H1628" s="137">
        <f t="shared" si="176"/>
        <v>1.3524590163934427</v>
      </c>
      <c r="I1628" s="381">
        <f t="shared" si="177"/>
        <v>0.10244988864142539</v>
      </c>
      <c r="J1628" s="137">
        <f t="shared" si="178"/>
        <v>-0.10104456875493881</v>
      </c>
      <c r="K1628" s="137">
        <f t="shared" si="179"/>
        <v>-0.15249590403476337</v>
      </c>
      <c r="L1628" s="137">
        <f t="shared" si="180"/>
        <v>-0.26762266928577289</v>
      </c>
      <c r="M1628" s="137">
        <f t="shared" si="181"/>
        <v>-0.52116314207547498</v>
      </c>
      <c r="N1628" s="383">
        <f t="shared" si="175"/>
        <v>-234.00225079188826</v>
      </c>
    </row>
    <row r="1629" spans="2:14" x14ac:dyDescent="0.2">
      <c r="B1629" s="382">
        <v>22</v>
      </c>
      <c r="C1629" s="382">
        <v>5451</v>
      </c>
      <c r="D1629" s="379" t="s">
        <v>2198</v>
      </c>
      <c r="E1629" s="380">
        <v>2821</v>
      </c>
      <c r="F1629" s="380">
        <v>1922</v>
      </c>
      <c r="G1629" s="380">
        <v>4843</v>
      </c>
      <c r="H1629" s="137">
        <f t="shared" si="176"/>
        <v>3.987513007284079</v>
      </c>
      <c r="I1629" s="381">
        <f t="shared" si="177"/>
        <v>0.58249019202973362</v>
      </c>
      <c r="J1629" s="137">
        <f t="shared" si="178"/>
        <v>1.7142870886748252E-2</v>
      </c>
      <c r="K1629" s="137">
        <f t="shared" si="179"/>
        <v>-8.4377791500547958E-2</v>
      </c>
      <c r="L1629" s="137">
        <f t="shared" si="180"/>
        <v>0.13498731393522789</v>
      </c>
      <c r="M1629" s="137">
        <f t="shared" si="181"/>
        <v>6.7752393321428184E-2</v>
      </c>
      <c r="N1629" s="383">
        <f t="shared" si="175"/>
        <v>328.12484085567667</v>
      </c>
    </row>
    <row r="1630" spans="2:14" x14ac:dyDescent="0.2">
      <c r="B1630" s="382">
        <v>22</v>
      </c>
      <c r="C1630" s="382">
        <v>5456</v>
      </c>
      <c r="D1630" s="379" t="s">
        <v>2199</v>
      </c>
      <c r="E1630" s="380">
        <v>366</v>
      </c>
      <c r="F1630" s="380">
        <v>1451</v>
      </c>
      <c r="G1630" s="380">
        <v>1877</v>
      </c>
      <c r="H1630" s="137">
        <f t="shared" si="176"/>
        <v>1.545830461750517</v>
      </c>
      <c r="I1630" s="381">
        <f t="shared" si="177"/>
        <v>0.19499200852424081</v>
      </c>
      <c r="J1630" s="137">
        <f t="shared" si="178"/>
        <v>-6.2634995744395086E-2</v>
      </c>
      <c r="K1630" s="137">
        <f t="shared" si="179"/>
        <v>-0.14749710783503731</v>
      </c>
      <c r="L1630" s="137">
        <f t="shared" si="180"/>
        <v>-0.19000755849138284</v>
      </c>
      <c r="M1630" s="137">
        <f t="shared" si="181"/>
        <v>-0.40013966207081525</v>
      </c>
      <c r="N1630" s="383">
        <f t="shared" si="175"/>
        <v>-751.06214570692021</v>
      </c>
    </row>
    <row r="1631" spans="2:14" x14ac:dyDescent="0.2">
      <c r="B1631" s="382">
        <v>22</v>
      </c>
      <c r="C1631" s="382">
        <v>5458</v>
      </c>
      <c r="D1631" s="379" t="s">
        <v>2200</v>
      </c>
      <c r="E1631" s="380">
        <v>180</v>
      </c>
      <c r="F1631" s="380">
        <v>347</v>
      </c>
      <c r="G1631" s="380">
        <v>902</v>
      </c>
      <c r="H1631" s="137">
        <f t="shared" si="176"/>
        <v>3.1181556195965419</v>
      </c>
      <c r="I1631" s="381">
        <f t="shared" si="177"/>
        <v>0.19955654101995565</v>
      </c>
      <c r="J1631" s="137">
        <f t="shared" si="178"/>
        <v>-8.8860019333526816E-2</v>
      </c>
      <c r="K1631" s="137">
        <f t="shared" si="179"/>
        <v>-0.10685132888219966</v>
      </c>
      <c r="L1631" s="137">
        <f t="shared" si="180"/>
        <v>-0.18617928336835654</v>
      </c>
      <c r="M1631" s="137">
        <f t="shared" si="181"/>
        <v>-0.38189063158408298</v>
      </c>
      <c r="N1631" s="383">
        <f t="shared" si="175"/>
        <v>-344.46534968884288</v>
      </c>
    </row>
    <row r="1632" spans="2:14" x14ac:dyDescent="0.2">
      <c r="B1632" s="382">
        <v>22</v>
      </c>
      <c r="C1632" s="382">
        <v>5464</v>
      </c>
      <c r="D1632" s="379" t="s">
        <v>2201</v>
      </c>
      <c r="E1632" s="380">
        <v>699</v>
      </c>
      <c r="F1632" s="380">
        <v>2027</v>
      </c>
      <c r="G1632" s="380">
        <v>3609</v>
      </c>
      <c r="H1632" s="137">
        <f t="shared" si="176"/>
        <v>2.1253083374444994</v>
      </c>
      <c r="I1632" s="381">
        <f t="shared" si="177"/>
        <v>0.19368246051537821</v>
      </c>
      <c r="J1632" s="137">
        <f t="shared" si="178"/>
        <v>-1.6048594866060539E-2</v>
      </c>
      <c r="K1632" s="137">
        <f t="shared" si="179"/>
        <v>-0.13251717221168066</v>
      </c>
      <c r="L1632" s="137">
        <f t="shared" si="180"/>
        <v>-0.19110587689955363</v>
      </c>
      <c r="M1632" s="137">
        <f t="shared" si="181"/>
        <v>-0.33967164397729482</v>
      </c>
      <c r="N1632" s="383">
        <f t="shared" si="175"/>
        <v>-1225.874963114057</v>
      </c>
    </row>
    <row r="1633" spans="2:14" x14ac:dyDescent="0.2">
      <c r="B1633" s="382">
        <v>22</v>
      </c>
      <c r="C1633" s="382">
        <v>5471</v>
      </c>
      <c r="D1633" s="379" t="s">
        <v>2202</v>
      </c>
      <c r="E1633" s="380">
        <v>94</v>
      </c>
      <c r="F1633" s="380">
        <v>369</v>
      </c>
      <c r="G1633" s="380">
        <v>644</v>
      </c>
      <c r="H1633" s="137">
        <f t="shared" si="176"/>
        <v>2</v>
      </c>
      <c r="I1633" s="381">
        <f t="shared" si="177"/>
        <v>0.14596273291925466</v>
      </c>
      <c r="J1633" s="137">
        <f t="shared" si="178"/>
        <v>-9.5799564037112456E-2</v>
      </c>
      <c r="K1633" s="137">
        <f t="shared" si="179"/>
        <v>-0.13575648626787379</v>
      </c>
      <c r="L1633" s="137">
        <f t="shared" si="180"/>
        <v>-0.23112843040428496</v>
      </c>
      <c r="M1633" s="137">
        <f t="shared" si="181"/>
        <v>-0.46268448070927121</v>
      </c>
      <c r="N1633" s="383">
        <f t="shared" si="175"/>
        <v>-297.96880557677065</v>
      </c>
    </row>
    <row r="1634" spans="2:14" x14ac:dyDescent="0.2">
      <c r="B1634" s="382">
        <v>22</v>
      </c>
      <c r="C1634" s="382">
        <v>5472</v>
      </c>
      <c r="D1634" s="379" t="s">
        <v>2203</v>
      </c>
      <c r="E1634" s="380">
        <v>56</v>
      </c>
      <c r="F1634" s="380">
        <v>386</v>
      </c>
      <c r="G1634" s="380">
        <v>518</v>
      </c>
      <c r="H1634" s="137">
        <f t="shared" si="176"/>
        <v>1.4870466321243523</v>
      </c>
      <c r="I1634" s="381">
        <f t="shared" si="177"/>
        <v>0.10810810810810811</v>
      </c>
      <c r="J1634" s="137">
        <f t="shared" si="178"/>
        <v>-9.9188644008631005E-2</v>
      </c>
      <c r="K1634" s="137">
        <f t="shared" si="179"/>
        <v>-0.14901671370858294</v>
      </c>
      <c r="L1634" s="137">
        <f t="shared" si="180"/>
        <v>-0.26287711848834511</v>
      </c>
      <c r="M1634" s="137">
        <f t="shared" si="181"/>
        <v>-0.51108247620555902</v>
      </c>
      <c r="N1634" s="383">
        <f t="shared" si="175"/>
        <v>-264.74072267447957</v>
      </c>
    </row>
    <row r="1635" spans="2:14" x14ac:dyDescent="0.2">
      <c r="B1635" s="382">
        <v>22</v>
      </c>
      <c r="C1635" s="382">
        <v>5473</v>
      </c>
      <c r="D1635" s="379" t="s">
        <v>2204</v>
      </c>
      <c r="E1635" s="380">
        <v>171</v>
      </c>
      <c r="F1635" s="380">
        <v>318</v>
      </c>
      <c r="G1635" s="380">
        <v>1023</v>
      </c>
      <c r="H1635" s="137">
        <f t="shared" si="176"/>
        <v>3.7547169811320753</v>
      </c>
      <c r="I1635" s="381">
        <f t="shared" si="177"/>
        <v>0.16715542521994134</v>
      </c>
      <c r="J1635" s="137">
        <f t="shared" si="178"/>
        <v>-8.5605426662465345E-2</v>
      </c>
      <c r="K1635" s="137">
        <f t="shared" si="179"/>
        <v>-9.0395742541308444E-2</v>
      </c>
      <c r="L1635" s="137">
        <f t="shared" si="180"/>
        <v>-0.21335411139114704</v>
      </c>
      <c r="M1635" s="137">
        <f t="shared" si="181"/>
        <v>-0.38935528059492086</v>
      </c>
      <c r="N1635" s="383">
        <f t="shared" si="175"/>
        <v>-398.31045204860402</v>
      </c>
    </row>
    <row r="1636" spans="2:14" x14ac:dyDescent="0.2">
      <c r="B1636" s="382">
        <v>22</v>
      </c>
      <c r="C1636" s="382">
        <v>5474</v>
      </c>
      <c r="D1636" s="379" t="s">
        <v>2205</v>
      </c>
      <c r="E1636" s="380">
        <v>65</v>
      </c>
      <c r="F1636" s="380">
        <v>674</v>
      </c>
      <c r="G1636" s="380">
        <v>432</v>
      </c>
      <c r="H1636" s="137">
        <f t="shared" si="176"/>
        <v>0.73738872403560829</v>
      </c>
      <c r="I1636" s="381">
        <f t="shared" si="177"/>
        <v>0.15046296296296297</v>
      </c>
      <c r="J1636" s="137">
        <f t="shared" si="178"/>
        <v>-0.10150182557649289</v>
      </c>
      <c r="K1636" s="137">
        <f t="shared" si="179"/>
        <v>-0.1683959301959437</v>
      </c>
      <c r="L1636" s="137">
        <f t="shared" si="180"/>
        <v>-0.22735408577197097</v>
      </c>
      <c r="M1636" s="137">
        <f t="shared" si="181"/>
        <v>-0.49725184154440755</v>
      </c>
      <c r="N1636" s="383">
        <f t="shared" si="175"/>
        <v>-214.81279554718407</v>
      </c>
    </row>
    <row r="1637" spans="2:14" x14ac:dyDescent="0.2">
      <c r="B1637" s="382">
        <v>22</v>
      </c>
      <c r="C1637" s="382">
        <v>5475</v>
      </c>
      <c r="D1637" s="379" t="s">
        <v>2206</v>
      </c>
      <c r="E1637" s="380">
        <v>29</v>
      </c>
      <c r="F1637" s="380">
        <v>264</v>
      </c>
      <c r="G1637" s="380">
        <v>157</v>
      </c>
      <c r="H1637" s="137">
        <f t="shared" si="176"/>
        <v>0.70454545454545459</v>
      </c>
      <c r="I1637" s="381">
        <f t="shared" si="177"/>
        <v>0.18471337579617833</v>
      </c>
      <c r="J1637" s="137">
        <f t="shared" si="178"/>
        <v>-0.10889862710163262</v>
      </c>
      <c r="K1637" s="137">
        <f t="shared" si="179"/>
        <v>-0.16924495322729555</v>
      </c>
      <c r="L1637" s="137">
        <f t="shared" si="180"/>
        <v>-0.19862825163104322</v>
      </c>
      <c r="M1637" s="137">
        <f t="shared" si="181"/>
        <v>-0.47677183195997141</v>
      </c>
      <c r="N1637" s="383">
        <f t="shared" si="175"/>
        <v>-74.853177617715517</v>
      </c>
    </row>
    <row r="1638" spans="2:14" x14ac:dyDescent="0.2">
      <c r="B1638" s="382">
        <v>22</v>
      </c>
      <c r="C1638" s="382">
        <v>5476</v>
      </c>
      <c r="D1638" s="379" t="s">
        <v>2207</v>
      </c>
      <c r="E1638" s="380">
        <v>36</v>
      </c>
      <c r="F1638" s="380">
        <v>381</v>
      </c>
      <c r="G1638" s="380">
        <v>337</v>
      </c>
      <c r="H1638" s="137">
        <f t="shared" si="176"/>
        <v>0.97900262467191601</v>
      </c>
      <c r="I1638" s="381">
        <f t="shared" si="177"/>
        <v>0.10682492581602374</v>
      </c>
      <c r="J1638" s="137">
        <f t="shared" si="178"/>
        <v>-0.10405708428517753</v>
      </c>
      <c r="K1638" s="137">
        <f t="shared" si="179"/>
        <v>-0.1621500305178836</v>
      </c>
      <c r="L1638" s="137">
        <f t="shared" si="180"/>
        <v>-0.26395332395992549</v>
      </c>
      <c r="M1638" s="137">
        <f t="shared" si="181"/>
        <v>-0.53016043876298657</v>
      </c>
      <c r="N1638" s="383">
        <f t="shared" si="175"/>
        <v>-178.66406786312646</v>
      </c>
    </row>
    <row r="1639" spans="2:14" x14ac:dyDescent="0.2">
      <c r="B1639" s="382">
        <v>22</v>
      </c>
      <c r="C1639" s="382">
        <v>5477</v>
      </c>
      <c r="D1639" s="379" t="s">
        <v>2208</v>
      </c>
      <c r="E1639" s="380">
        <v>1713</v>
      </c>
      <c r="F1639" s="380">
        <v>818</v>
      </c>
      <c r="G1639" s="380">
        <v>4761</v>
      </c>
      <c r="H1639" s="137">
        <f t="shared" si="176"/>
        <v>7.9144254278728603</v>
      </c>
      <c r="I1639" s="381">
        <f t="shared" si="177"/>
        <v>0.35979836168872087</v>
      </c>
      <c r="J1639" s="137">
        <f t="shared" si="178"/>
        <v>1.4937279159252045E-2</v>
      </c>
      <c r="K1639" s="137">
        <f t="shared" si="179"/>
        <v>1.7135825716556218E-2</v>
      </c>
      <c r="L1639" s="137">
        <f t="shared" si="180"/>
        <v>-5.1784408031050652E-2</v>
      </c>
      <c r="M1639" s="137">
        <f t="shared" si="181"/>
        <v>-1.9711303155242388E-2</v>
      </c>
      <c r="N1639" s="383">
        <f t="shared" si="175"/>
        <v>-93.845514322109011</v>
      </c>
    </row>
    <row r="1640" spans="2:14" x14ac:dyDescent="0.2">
      <c r="B1640" s="382">
        <v>22</v>
      </c>
      <c r="C1640" s="382">
        <v>5479</v>
      </c>
      <c r="D1640" s="379" t="s">
        <v>2209</v>
      </c>
      <c r="E1640" s="380">
        <v>132</v>
      </c>
      <c r="F1640" s="380">
        <v>704</v>
      </c>
      <c r="G1640" s="380">
        <v>541</v>
      </c>
      <c r="H1640" s="137">
        <f t="shared" si="176"/>
        <v>0.95596590909090906</v>
      </c>
      <c r="I1640" s="381">
        <f t="shared" si="177"/>
        <v>0.24399260628465805</v>
      </c>
      <c r="J1640" s="137">
        <f t="shared" si="178"/>
        <v>-9.8570002426528414E-2</v>
      </c>
      <c r="K1640" s="137">
        <f t="shared" si="179"/>
        <v>-0.16274554681082884</v>
      </c>
      <c r="L1640" s="137">
        <f t="shared" si="180"/>
        <v>-0.14891073869751992</v>
      </c>
      <c r="M1640" s="137">
        <f t="shared" si="181"/>
        <v>-0.41022628793487714</v>
      </c>
      <c r="N1640" s="383">
        <f t="shared" si="175"/>
        <v>-221.93242177276852</v>
      </c>
    </row>
    <row r="1641" spans="2:14" x14ac:dyDescent="0.2">
      <c r="B1641" s="382">
        <v>22</v>
      </c>
      <c r="C1641" s="382">
        <v>5480</v>
      </c>
      <c r="D1641" s="379" t="s">
        <v>2210</v>
      </c>
      <c r="E1641" s="380">
        <v>884</v>
      </c>
      <c r="F1641" s="380">
        <v>546</v>
      </c>
      <c r="G1641" s="380">
        <v>1062</v>
      </c>
      <c r="H1641" s="137">
        <f t="shared" si="176"/>
        <v>3.5641025641025643</v>
      </c>
      <c r="I1641" s="381">
        <f t="shared" si="177"/>
        <v>0.83239171374764598</v>
      </c>
      <c r="J1641" s="137">
        <f t="shared" si="178"/>
        <v>-8.4556425718900069E-2</v>
      </c>
      <c r="K1641" s="137">
        <f t="shared" si="179"/>
        <v>-9.5323267500852613E-2</v>
      </c>
      <c r="L1641" s="137">
        <f t="shared" si="180"/>
        <v>0.34457981430569107</v>
      </c>
      <c r="M1641" s="137">
        <f t="shared" si="181"/>
        <v>0.1647001210859384</v>
      </c>
      <c r="N1641" s="383">
        <f t="shared" si="175"/>
        <v>174.91152859326658</v>
      </c>
    </row>
    <row r="1642" spans="2:14" x14ac:dyDescent="0.2">
      <c r="B1642" s="382">
        <v>22</v>
      </c>
      <c r="C1642" s="382">
        <v>5481</v>
      </c>
      <c r="D1642" s="379" t="s">
        <v>2211</v>
      </c>
      <c r="E1642" s="380">
        <v>57</v>
      </c>
      <c r="F1642" s="380">
        <v>304</v>
      </c>
      <c r="G1642" s="380">
        <v>237</v>
      </c>
      <c r="H1642" s="137">
        <f t="shared" si="176"/>
        <v>0.96710526315789469</v>
      </c>
      <c r="I1642" s="381">
        <f t="shared" si="177"/>
        <v>0.24050632911392406</v>
      </c>
      <c r="J1642" s="137">
        <f t="shared" si="178"/>
        <v>-0.10674683029431924</v>
      </c>
      <c r="K1642" s="137">
        <f t="shared" si="179"/>
        <v>-0.16245758619350695</v>
      </c>
      <c r="L1642" s="137">
        <f t="shared" si="180"/>
        <v>-0.15183468067344519</v>
      </c>
      <c r="M1642" s="137">
        <f t="shared" si="181"/>
        <v>-0.42103909716127136</v>
      </c>
      <c r="N1642" s="383">
        <f t="shared" si="175"/>
        <v>-99.786266027221316</v>
      </c>
    </row>
    <row r="1643" spans="2:14" x14ac:dyDescent="0.2">
      <c r="B1643" s="382">
        <v>22</v>
      </c>
      <c r="C1643" s="382">
        <v>5482</v>
      </c>
      <c r="D1643" s="379" t="s">
        <v>2212</v>
      </c>
      <c r="E1643" s="380">
        <v>1642</v>
      </c>
      <c r="F1643" s="380">
        <v>576</v>
      </c>
      <c r="G1643" s="380">
        <v>1182</v>
      </c>
      <c r="H1643" s="137">
        <f t="shared" si="176"/>
        <v>4.9027777777777777</v>
      </c>
      <c r="I1643" s="381">
        <f t="shared" si="177"/>
        <v>1.38917089678511</v>
      </c>
      <c r="J1643" s="137">
        <f t="shared" si="178"/>
        <v>-8.1328730507930005E-2</v>
      </c>
      <c r="K1643" s="137">
        <f t="shared" si="179"/>
        <v>-6.07175140069472E-2</v>
      </c>
      <c r="L1643" s="137">
        <f t="shared" si="180"/>
        <v>0.8115507247860706</v>
      </c>
      <c r="M1643" s="137">
        <f t="shared" si="181"/>
        <v>0.66950448027119336</v>
      </c>
      <c r="N1643" s="383">
        <f t="shared" si="175"/>
        <v>791.35429568055054</v>
      </c>
    </row>
    <row r="1644" spans="2:14" x14ac:dyDescent="0.2">
      <c r="B1644" s="382">
        <v>22</v>
      </c>
      <c r="C1644" s="382">
        <v>5483</v>
      </c>
      <c r="D1644" s="379" t="s">
        <v>2213</v>
      </c>
      <c r="E1644" s="380">
        <v>58</v>
      </c>
      <c r="F1644" s="380">
        <v>315</v>
      </c>
      <c r="G1644" s="380">
        <v>319</v>
      </c>
      <c r="H1644" s="137">
        <f t="shared" si="176"/>
        <v>1.1968253968253968</v>
      </c>
      <c r="I1644" s="381">
        <f t="shared" si="177"/>
        <v>0.18181818181818182</v>
      </c>
      <c r="J1644" s="137">
        <f t="shared" si="178"/>
        <v>-0.10454123856682303</v>
      </c>
      <c r="K1644" s="137">
        <f t="shared" si="179"/>
        <v>-0.15651914926939331</v>
      </c>
      <c r="L1644" s="137">
        <f t="shared" si="180"/>
        <v>-0.20105645191063481</v>
      </c>
      <c r="M1644" s="137">
        <f t="shared" si="181"/>
        <v>-0.46211683974685114</v>
      </c>
      <c r="N1644" s="383">
        <f t="shared" si="175"/>
        <v>-147.41527187924552</v>
      </c>
    </row>
    <row r="1645" spans="2:14" x14ac:dyDescent="0.2">
      <c r="B1645" s="382">
        <v>22</v>
      </c>
      <c r="C1645" s="382">
        <v>5484</v>
      </c>
      <c r="D1645" s="379" t="s">
        <v>2214</v>
      </c>
      <c r="E1645" s="380">
        <v>288</v>
      </c>
      <c r="F1645" s="380">
        <v>546</v>
      </c>
      <c r="G1645" s="380">
        <v>1073</v>
      </c>
      <c r="H1645" s="137">
        <f t="shared" si="176"/>
        <v>2.4926739926739927</v>
      </c>
      <c r="I1645" s="381">
        <f t="shared" si="177"/>
        <v>0.2684063373718546</v>
      </c>
      <c r="J1645" s="137">
        <f t="shared" si="178"/>
        <v>-8.4260553657894477E-2</v>
      </c>
      <c r="K1645" s="137">
        <f t="shared" si="179"/>
        <v>-0.12302049581315636</v>
      </c>
      <c r="L1645" s="137">
        <f t="shared" si="180"/>
        <v>-0.1284349332411866</v>
      </c>
      <c r="M1645" s="137">
        <f t="shared" si="181"/>
        <v>-0.33571598271223746</v>
      </c>
      <c r="N1645" s="383">
        <f t="shared" si="175"/>
        <v>-360.22324945023081</v>
      </c>
    </row>
    <row r="1646" spans="2:14" x14ac:dyDescent="0.2">
      <c r="B1646" s="382">
        <v>22</v>
      </c>
      <c r="C1646" s="382">
        <v>5485</v>
      </c>
      <c r="D1646" s="379" t="s">
        <v>2215</v>
      </c>
      <c r="E1646" s="380">
        <v>89</v>
      </c>
      <c r="F1646" s="380">
        <v>563</v>
      </c>
      <c r="G1646" s="380">
        <v>546</v>
      </c>
      <c r="H1646" s="137">
        <f t="shared" si="176"/>
        <v>1.1278863232682061</v>
      </c>
      <c r="I1646" s="381">
        <f t="shared" si="177"/>
        <v>0.16300366300366301</v>
      </c>
      <c r="J1646" s="137">
        <f t="shared" si="178"/>
        <v>-9.8435515126071335E-2</v>
      </c>
      <c r="K1646" s="137">
        <f t="shared" si="179"/>
        <v>-0.15830127577868208</v>
      </c>
      <c r="L1646" s="137">
        <f t="shared" si="180"/>
        <v>-0.21683619592537265</v>
      </c>
      <c r="M1646" s="137">
        <f t="shared" si="181"/>
        <v>-0.47357298683012605</v>
      </c>
      <c r="N1646" s="383">
        <f t="shared" si="175"/>
        <v>-258.57085080924884</v>
      </c>
    </row>
    <row r="1647" spans="2:14" x14ac:dyDescent="0.2">
      <c r="B1647" s="382">
        <v>22</v>
      </c>
      <c r="C1647" s="382">
        <v>5486</v>
      </c>
      <c r="D1647" s="379" t="s">
        <v>2216</v>
      </c>
      <c r="E1647" s="380">
        <v>273</v>
      </c>
      <c r="F1647" s="380">
        <v>1619</v>
      </c>
      <c r="G1647" s="380">
        <v>1087</v>
      </c>
      <c r="H1647" s="137">
        <f t="shared" si="176"/>
        <v>0.84002470660901796</v>
      </c>
      <c r="I1647" s="381">
        <f t="shared" si="177"/>
        <v>0.25114995400183993</v>
      </c>
      <c r="J1647" s="137">
        <f t="shared" si="178"/>
        <v>-8.3883989216614649E-2</v>
      </c>
      <c r="K1647" s="137">
        <f t="shared" si="179"/>
        <v>-0.16574271343637653</v>
      </c>
      <c r="L1647" s="137">
        <f t="shared" si="180"/>
        <v>-0.14290786847187034</v>
      </c>
      <c r="M1647" s="137">
        <f t="shared" si="181"/>
        <v>-0.39253457112486156</v>
      </c>
      <c r="N1647" s="383">
        <f t="shared" si="175"/>
        <v>-426.6850788127245</v>
      </c>
    </row>
    <row r="1648" spans="2:14" x14ac:dyDescent="0.2">
      <c r="B1648" s="382">
        <v>22</v>
      </c>
      <c r="C1648" s="382">
        <v>5487</v>
      </c>
      <c r="D1648" s="379" t="s">
        <v>2217</v>
      </c>
      <c r="E1648" s="380">
        <v>62</v>
      </c>
      <c r="F1648" s="380">
        <v>367</v>
      </c>
      <c r="G1648" s="380">
        <v>473</v>
      </c>
      <c r="H1648" s="137">
        <f t="shared" si="176"/>
        <v>1.457765667574932</v>
      </c>
      <c r="I1648" s="381">
        <f t="shared" si="177"/>
        <v>0.13107822410147993</v>
      </c>
      <c r="J1648" s="137">
        <f t="shared" si="178"/>
        <v>-0.10039902971274478</v>
      </c>
      <c r="K1648" s="137">
        <f t="shared" si="179"/>
        <v>-0.14977364849822403</v>
      </c>
      <c r="L1648" s="137">
        <f t="shared" si="180"/>
        <v>-0.24361207355482609</v>
      </c>
      <c r="M1648" s="137">
        <f t="shared" si="181"/>
        <v>-0.49378475176579484</v>
      </c>
      <c r="N1648" s="383">
        <f t="shared" si="175"/>
        <v>-233.56018758522094</v>
      </c>
    </row>
    <row r="1649" spans="2:14" x14ac:dyDescent="0.2">
      <c r="B1649" s="382">
        <v>22</v>
      </c>
      <c r="C1649" s="382">
        <v>5488</v>
      </c>
      <c r="D1649" s="379" t="s">
        <v>2218</v>
      </c>
      <c r="E1649" s="380">
        <v>18</v>
      </c>
      <c r="F1649" s="380">
        <v>46</v>
      </c>
      <c r="G1649" s="380">
        <v>64</v>
      </c>
      <c r="H1649" s="137">
        <f t="shared" si="176"/>
        <v>1.7826086956521738</v>
      </c>
      <c r="I1649" s="381">
        <f t="shared" si="177"/>
        <v>0.28125</v>
      </c>
      <c r="J1649" s="137">
        <f t="shared" si="178"/>
        <v>-0.1114000908901344</v>
      </c>
      <c r="K1649" s="137">
        <f t="shared" si="179"/>
        <v>-0.14137621375152962</v>
      </c>
      <c r="L1649" s="137">
        <f t="shared" si="180"/>
        <v>-0.11766294855841097</v>
      </c>
      <c r="M1649" s="137">
        <f t="shared" si="181"/>
        <v>-0.37043925320007498</v>
      </c>
      <c r="N1649" s="383">
        <f t="shared" si="175"/>
        <v>-23.708112204804799</v>
      </c>
    </row>
    <row r="1650" spans="2:14" x14ac:dyDescent="0.2">
      <c r="B1650" s="382">
        <v>22</v>
      </c>
      <c r="C1650" s="382">
        <v>5489</v>
      </c>
      <c r="D1650" s="379" t="s">
        <v>2219</v>
      </c>
      <c r="E1650" s="380">
        <v>1780</v>
      </c>
      <c r="F1650" s="380">
        <v>290</v>
      </c>
      <c r="G1650" s="380">
        <v>814</v>
      </c>
      <c r="H1650" s="137">
        <f t="shared" si="176"/>
        <v>8.9448275862068964</v>
      </c>
      <c r="I1650" s="381">
        <f t="shared" si="177"/>
        <v>2.1867321867321867</v>
      </c>
      <c r="J1650" s="137">
        <f t="shared" si="178"/>
        <v>-9.1226995821571524E-2</v>
      </c>
      <c r="K1650" s="137">
        <f t="shared" si="179"/>
        <v>4.3772490627233332E-2</v>
      </c>
      <c r="L1650" s="137">
        <f t="shared" si="180"/>
        <v>1.4804656790030859</v>
      </c>
      <c r="M1650" s="137">
        <f t="shared" si="181"/>
        <v>1.4330111738087477</v>
      </c>
      <c r="N1650" s="383">
        <f t="shared" si="175"/>
        <v>1166.4710954803206</v>
      </c>
    </row>
    <row r="1651" spans="2:14" x14ac:dyDescent="0.2">
      <c r="B1651" s="382">
        <v>22</v>
      </c>
      <c r="C1651" s="382">
        <v>5490</v>
      </c>
      <c r="D1651" s="379" t="s">
        <v>2220</v>
      </c>
      <c r="E1651" s="380">
        <v>78</v>
      </c>
      <c r="F1651" s="380">
        <v>667</v>
      </c>
      <c r="G1651" s="380">
        <v>296</v>
      </c>
      <c r="H1651" s="137">
        <f t="shared" si="176"/>
        <v>0.56071964017991005</v>
      </c>
      <c r="I1651" s="381">
        <f t="shared" si="177"/>
        <v>0.26351351351351349</v>
      </c>
      <c r="J1651" s="137">
        <f t="shared" si="178"/>
        <v>-0.10515988014892563</v>
      </c>
      <c r="K1651" s="137">
        <f t="shared" si="179"/>
        <v>-0.17296295788380206</v>
      </c>
      <c r="L1651" s="137">
        <f t="shared" si="180"/>
        <v>-0.13253854645367255</v>
      </c>
      <c r="M1651" s="137">
        <f t="shared" si="181"/>
        <v>-0.41066138448640022</v>
      </c>
      <c r="N1651" s="383">
        <f t="shared" si="175"/>
        <v>-121.55576980797446</v>
      </c>
    </row>
    <row r="1652" spans="2:14" x14ac:dyDescent="0.2">
      <c r="B1652" s="382">
        <v>22</v>
      </c>
      <c r="C1652" s="382">
        <v>5491</v>
      </c>
      <c r="D1652" s="379" t="s">
        <v>2221</v>
      </c>
      <c r="E1652" s="380">
        <v>88</v>
      </c>
      <c r="F1652" s="380">
        <v>1978</v>
      </c>
      <c r="G1652" s="380">
        <v>495</v>
      </c>
      <c r="H1652" s="137">
        <f t="shared" si="176"/>
        <v>0.29474216380182</v>
      </c>
      <c r="I1652" s="381">
        <f t="shared" si="177"/>
        <v>0.17777777777777778</v>
      </c>
      <c r="J1652" s="137">
        <f t="shared" si="178"/>
        <v>-9.9807285590733597E-2</v>
      </c>
      <c r="K1652" s="137">
        <f t="shared" si="179"/>
        <v>-0.17983867418036473</v>
      </c>
      <c r="L1652" s="137">
        <f t="shared" si="180"/>
        <v>-0.20444514030082042</v>
      </c>
      <c r="M1652" s="137">
        <f t="shared" si="181"/>
        <v>-0.48409110007191869</v>
      </c>
      <c r="N1652" s="383">
        <f t="shared" si="175"/>
        <v>-239.62509453559974</v>
      </c>
    </row>
    <row r="1653" spans="2:14" x14ac:dyDescent="0.2">
      <c r="B1653" s="382">
        <v>22</v>
      </c>
      <c r="C1653" s="382">
        <v>5492</v>
      </c>
      <c r="D1653" s="379" t="s">
        <v>2222</v>
      </c>
      <c r="E1653" s="380">
        <v>295</v>
      </c>
      <c r="F1653" s="380">
        <v>2579</v>
      </c>
      <c r="G1653" s="380">
        <v>961</v>
      </c>
      <c r="H1653" s="137">
        <f t="shared" si="176"/>
        <v>0.48701046917409851</v>
      </c>
      <c r="I1653" s="381">
        <f t="shared" si="177"/>
        <v>0.30697190426638915</v>
      </c>
      <c r="J1653" s="137">
        <f t="shared" si="178"/>
        <v>-8.7273069188133198E-2</v>
      </c>
      <c r="K1653" s="137">
        <f t="shared" si="179"/>
        <v>-0.17486839497265672</v>
      </c>
      <c r="L1653" s="137">
        <f t="shared" si="180"/>
        <v>-9.6089977764068815E-2</v>
      </c>
      <c r="M1653" s="137">
        <f t="shared" si="181"/>
        <v>-0.35823144192485873</v>
      </c>
      <c r="N1653" s="383">
        <f t="shared" si="175"/>
        <v>-344.26041568978923</v>
      </c>
    </row>
    <row r="1654" spans="2:14" x14ac:dyDescent="0.2">
      <c r="B1654" s="382">
        <v>22</v>
      </c>
      <c r="C1654" s="382">
        <v>5493</v>
      </c>
      <c r="D1654" s="379" t="s">
        <v>2223</v>
      </c>
      <c r="E1654" s="380">
        <v>115</v>
      </c>
      <c r="F1654" s="380">
        <v>545</v>
      </c>
      <c r="G1654" s="380">
        <v>500</v>
      </c>
      <c r="H1654" s="137">
        <f t="shared" si="176"/>
        <v>1.128440366972477</v>
      </c>
      <c r="I1654" s="381">
        <f t="shared" si="177"/>
        <v>0.23</v>
      </c>
      <c r="J1654" s="137">
        <f t="shared" si="178"/>
        <v>-9.9672798290276518E-2</v>
      </c>
      <c r="K1654" s="137">
        <f t="shared" si="179"/>
        <v>-0.15828695333537471</v>
      </c>
      <c r="L1654" s="137">
        <f t="shared" si="180"/>
        <v>-0.16064634285767146</v>
      </c>
      <c r="M1654" s="137">
        <f t="shared" si="181"/>
        <v>-0.41860609448332264</v>
      </c>
      <c r="N1654" s="383">
        <f t="shared" si="175"/>
        <v>-209.30304724166132</v>
      </c>
    </row>
    <row r="1655" spans="2:14" x14ac:dyDescent="0.2">
      <c r="B1655" s="382">
        <v>22</v>
      </c>
      <c r="C1655" s="382">
        <v>5495</v>
      </c>
      <c r="D1655" s="379" t="s">
        <v>2224</v>
      </c>
      <c r="E1655" s="380">
        <v>1418</v>
      </c>
      <c r="F1655" s="380">
        <v>380</v>
      </c>
      <c r="G1655" s="380">
        <v>3197</v>
      </c>
      <c r="H1655" s="137">
        <f t="shared" si="176"/>
        <v>12.144736842105264</v>
      </c>
      <c r="I1655" s="381">
        <f t="shared" si="177"/>
        <v>0.44354081951829838</v>
      </c>
      <c r="J1655" s="137">
        <f t="shared" si="178"/>
        <v>-2.7130348423724408E-2</v>
      </c>
      <c r="K1655" s="137">
        <f t="shared" si="179"/>
        <v>0.12649253338388627</v>
      </c>
      <c r="L1655" s="137">
        <f t="shared" si="180"/>
        <v>1.8450422885591792E-2</v>
      </c>
      <c r="M1655" s="137">
        <f t="shared" si="181"/>
        <v>0.11781260784575365</v>
      </c>
      <c r="N1655" s="383">
        <f t="shared" si="175"/>
        <v>376.64690728287439</v>
      </c>
    </row>
    <row r="1656" spans="2:14" x14ac:dyDescent="0.2">
      <c r="B1656" s="382">
        <v>22</v>
      </c>
      <c r="C1656" s="382">
        <v>5496</v>
      </c>
      <c r="D1656" s="379" t="s">
        <v>2225</v>
      </c>
      <c r="E1656" s="380">
        <v>661</v>
      </c>
      <c r="F1656" s="380">
        <v>371</v>
      </c>
      <c r="G1656" s="380">
        <v>1898</v>
      </c>
      <c r="H1656" s="137">
        <f t="shared" si="176"/>
        <v>6.8975741239892185</v>
      </c>
      <c r="I1656" s="381">
        <f t="shared" si="177"/>
        <v>0.34826132771338253</v>
      </c>
      <c r="J1656" s="137">
        <f t="shared" si="178"/>
        <v>-6.2070149082475316E-2</v>
      </c>
      <c r="K1656" s="137">
        <f t="shared" si="179"/>
        <v>-9.1505394918841524E-3</v>
      </c>
      <c r="L1656" s="137">
        <f t="shared" si="180"/>
        <v>-6.1460522770678615E-2</v>
      </c>
      <c r="M1656" s="137">
        <f t="shared" si="181"/>
        <v>-0.13268121134503807</v>
      </c>
      <c r="N1656" s="383">
        <f t="shared" si="175"/>
        <v>-251.82893913288225</v>
      </c>
    </row>
    <row r="1657" spans="2:14" x14ac:dyDescent="0.2">
      <c r="B1657" s="382">
        <v>22</v>
      </c>
      <c r="C1657" s="382">
        <v>5497</v>
      </c>
      <c r="D1657" s="379" t="s">
        <v>2226</v>
      </c>
      <c r="E1657" s="380">
        <v>580</v>
      </c>
      <c r="F1657" s="380">
        <v>440</v>
      </c>
      <c r="G1657" s="380">
        <v>927</v>
      </c>
      <c r="H1657" s="137">
        <f t="shared" si="176"/>
        <v>3.4249999999999998</v>
      </c>
      <c r="I1657" s="381">
        <f t="shared" si="177"/>
        <v>0.62567421790722766</v>
      </c>
      <c r="J1657" s="137">
        <f t="shared" si="178"/>
        <v>-8.8187582831241382E-2</v>
      </c>
      <c r="K1657" s="137">
        <f t="shared" si="179"/>
        <v>-9.8919172612509834E-2</v>
      </c>
      <c r="L1657" s="137">
        <f t="shared" si="180"/>
        <v>0.17120577270053122</v>
      </c>
      <c r="M1657" s="137">
        <f t="shared" si="181"/>
        <v>-1.5900982743219993E-2</v>
      </c>
      <c r="N1657" s="383">
        <f t="shared" si="175"/>
        <v>-14.740211002964934</v>
      </c>
    </row>
    <row r="1658" spans="2:14" x14ac:dyDescent="0.2">
      <c r="B1658" s="382">
        <v>22</v>
      </c>
      <c r="C1658" s="382">
        <v>5498</v>
      </c>
      <c r="D1658" s="379" t="s">
        <v>2227</v>
      </c>
      <c r="E1658" s="380">
        <v>746</v>
      </c>
      <c r="F1658" s="380">
        <v>763</v>
      </c>
      <c r="G1658" s="380">
        <v>2598</v>
      </c>
      <c r="H1658" s="137">
        <f t="shared" si="176"/>
        <v>4.3826998689384009</v>
      </c>
      <c r="I1658" s="381">
        <f t="shared" si="177"/>
        <v>0.28714395688991534</v>
      </c>
      <c r="J1658" s="137">
        <f t="shared" si="178"/>
        <v>-4.3241927018483298E-2</v>
      </c>
      <c r="K1658" s="137">
        <f t="shared" si="179"/>
        <v>-7.4161916149502932E-2</v>
      </c>
      <c r="L1658" s="137">
        <f t="shared" si="180"/>
        <v>-0.11271968469534611</v>
      </c>
      <c r="M1658" s="137">
        <f t="shared" si="181"/>
        <v>-0.23012352786333234</v>
      </c>
      <c r="N1658" s="383">
        <f t="shared" si="175"/>
        <v>-597.8609253889374</v>
      </c>
    </row>
    <row r="1659" spans="2:14" x14ac:dyDescent="0.2">
      <c r="B1659" s="382">
        <v>22</v>
      </c>
      <c r="C1659" s="382">
        <v>5499</v>
      </c>
      <c r="D1659" s="379" t="s">
        <v>2228</v>
      </c>
      <c r="E1659" s="380">
        <v>144</v>
      </c>
      <c r="F1659" s="380">
        <v>391</v>
      </c>
      <c r="G1659" s="380">
        <v>490</v>
      </c>
      <c r="H1659" s="137">
        <f t="shared" si="176"/>
        <v>1.6214833759590792</v>
      </c>
      <c r="I1659" s="381">
        <f t="shared" si="177"/>
        <v>0.29387755102040819</v>
      </c>
      <c r="J1659" s="137">
        <f t="shared" si="178"/>
        <v>-9.9941772891190703E-2</v>
      </c>
      <c r="K1659" s="137">
        <f t="shared" si="179"/>
        <v>-0.14554142353353336</v>
      </c>
      <c r="L1659" s="137">
        <f t="shared" si="180"/>
        <v>-0.10707221676242591</v>
      </c>
      <c r="M1659" s="137">
        <f t="shared" si="181"/>
        <v>-0.35255541318714995</v>
      </c>
      <c r="N1659" s="383">
        <f t="shared" si="175"/>
        <v>-172.75215246170347</v>
      </c>
    </row>
    <row r="1660" spans="2:14" x14ac:dyDescent="0.2">
      <c r="B1660" s="382">
        <v>22</v>
      </c>
      <c r="C1660" s="382">
        <v>5501</v>
      </c>
      <c r="D1660" s="379" t="s">
        <v>2229</v>
      </c>
      <c r="E1660" s="380">
        <v>207</v>
      </c>
      <c r="F1660" s="380">
        <v>390</v>
      </c>
      <c r="G1660" s="380">
        <v>1198</v>
      </c>
      <c r="H1660" s="137">
        <f t="shared" si="176"/>
        <v>3.6025641025641026</v>
      </c>
      <c r="I1660" s="381">
        <f t="shared" si="177"/>
        <v>0.17278797996661102</v>
      </c>
      <c r="J1660" s="137">
        <f t="shared" si="178"/>
        <v>-8.0898371146467335E-2</v>
      </c>
      <c r="K1660" s="137">
        <f t="shared" si="179"/>
        <v>-9.4329008022975044E-2</v>
      </c>
      <c r="L1660" s="137">
        <f t="shared" si="180"/>
        <v>-0.2086300856040588</v>
      </c>
      <c r="M1660" s="137">
        <f t="shared" si="181"/>
        <v>-0.38385746477350113</v>
      </c>
      <c r="N1660" s="383">
        <f t="shared" si="175"/>
        <v>-459.86124279865436</v>
      </c>
    </row>
    <row r="1661" spans="2:14" x14ac:dyDescent="0.2">
      <c r="B1661" s="382">
        <v>22</v>
      </c>
      <c r="C1661" s="382">
        <v>5503</v>
      </c>
      <c r="D1661" s="379" t="s">
        <v>2230</v>
      </c>
      <c r="E1661" s="380">
        <v>968</v>
      </c>
      <c r="F1661" s="380">
        <v>535</v>
      </c>
      <c r="G1661" s="380">
        <v>1335</v>
      </c>
      <c r="H1661" s="137">
        <f t="shared" si="176"/>
        <v>4.3046728971962613</v>
      </c>
      <c r="I1661" s="381">
        <f t="shared" si="177"/>
        <v>0.72509363295880147</v>
      </c>
      <c r="J1661" s="137">
        <f t="shared" si="178"/>
        <v>-7.7213419113943194E-2</v>
      </c>
      <c r="K1661" s="137">
        <f t="shared" si="179"/>
        <v>-7.6178971610305318E-2</v>
      </c>
      <c r="L1661" s="137">
        <f t="shared" si="180"/>
        <v>0.25458887354274845</v>
      </c>
      <c r="M1661" s="137">
        <f t="shared" si="181"/>
        <v>0.10119648281849994</v>
      </c>
      <c r="N1661" s="383">
        <f t="shared" si="175"/>
        <v>135.09730456269742</v>
      </c>
    </row>
    <row r="1662" spans="2:14" x14ac:dyDescent="0.2">
      <c r="B1662" s="382">
        <v>22</v>
      </c>
      <c r="C1662" s="382">
        <v>5511</v>
      </c>
      <c r="D1662" s="379" t="s">
        <v>2231</v>
      </c>
      <c r="E1662" s="380">
        <v>1440</v>
      </c>
      <c r="F1662" s="380">
        <v>834</v>
      </c>
      <c r="G1662" s="380">
        <v>1703</v>
      </c>
      <c r="H1662" s="137">
        <f t="shared" si="176"/>
        <v>3.7685851318944845</v>
      </c>
      <c r="I1662" s="381">
        <f t="shared" si="177"/>
        <v>0.8455666470933646</v>
      </c>
      <c r="J1662" s="137">
        <f t="shared" si="178"/>
        <v>-6.7315153800301661E-2</v>
      </c>
      <c r="K1662" s="137">
        <f t="shared" si="179"/>
        <v>-9.0037240492568268E-2</v>
      </c>
      <c r="L1662" s="137">
        <f t="shared" si="180"/>
        <v>0.35562963586404228</v>
      </c>
      <c r="M1662" s="137">
        <f t="shared" si="181"/>
        <v>0.19827724157117235</v>
      </c>
      <c r="N1662" s="383">
        <f t="shared" si="175"/>
        <v>337.66614239570652</v>
      </c>
    </row>
    <row r="1663" spans="2:14" x14ac:dyDescent="0.2">
      <c r="B1663" s="382">
        <v>22</v>
      </c>
      <c r="C1663" s="382">
        <v>5512</v>
      </c>
      <c r="D1663" s="379" t="s">
        <v>2232</v>
      </c>
      <c r="E1663" s="380">
        <v>480</v>
      </c>
      <c r="F1663" s="380">
        <v>422</v>
      </c>
      <c r="G1663" s="380">
        <v>1329</v>
      </c>
      <c r="H1663" s="137">
        <f t="shared" si="176"/>
        <v>4.2867298578199051</v>
      </c>
      <c r="I1663" s="381">
        <f t="shared" si="177"/>
        <v>0.36117381489841988</v>
      </c>
      <c r="J1663" s="137">
        <f t="shared" si="178"/>
        <v>-7.7374803874491679E-2</v>
      </c>
      <c r="K1663" s="137">
        <f t="shared" si="179"/>
        <v>-7.6642812571314015E-2</v>
      </c>
      <c r="L1663" s="137">
        <f t="shared" si="180"/>
        <v>-5.063081490612039E-2</v>
      </c>
      <c r="M1663" s="137">
        <f t="shared" si="181"/>
        <v>-0.20464843135192609</v>
      </c>
      <c r="N1663" s="383">
        <f t="shared" si="175"/>
        <v>-271.97776526670975</v>
      </c>
    </row>
    <row r="1664" spans="2:14" x14ac:dyDescent="0.2">
      <c r="B1664" s="382">
        <v>22</v>
      </c>
      <c r="C1664" s="382">
        <v>5514</v>
      </c>
      <c r="D1664" s="379" t="s">
        <v>2233</v>
      </c>
      <c r="E1664" s="380">
        <v>235</v>
      </c>
      <c r="F1664" s="380">
        <v>691</v>
      </c>
      <c r="G1664" s="380">
        <v>1374</v>
      </c>
      <c r="H1664" s="137">
        <f t="shared" si="176"/>
        <v>2.3285094066570187</v>
      </c>
      <c r="I1664" s="381">
        <f t="shared" si="177"/>
        <v>0.1710334788937409</v>
      </c>
      <c r="J1664" s="137">
        <f t="shared" si="178"/>
        <v>-7.6164418170377918E-2</v>
      </c>
      <c r="K1664" s="137">
        <f t="shared" si="179"/>
        <v>-0.12726427289821618</v>
      </c>
      <c r="L1664" s="137">
        <f t="shared" si="180"/>
        <v>-0.21010158631456904</v>
      </c>
      <c r="M1664" s="137">
        <f t="shared" si="181"/>
        <v>-0.41353027738316317</v>
      </c>
      <c r="N1664" s="383">
        <f t="shared" si="175"/>
        <v>-568.19060112446618</v>
      </c>
    </row>
    <row r="1665" spans="2:14" x14ac:dyDescent="0.2">
      <c r="B1665" s="382">
        <v>22</v>
      </c>
      <c r="C1665" s="382">
        <v>5515</v>
      </c>
      <c r="D1665" s="379" t="s">
        <v>2234</v>
      </c>
      <c r="E1665" s="380">
        <v>235</v>
      </c>
      <c r="F1665" s="380">
        <v>283</v>
      </c>
      <c r="G1665" s="380">
        <v>894</v>
      </c>
      <c r="H1665" s="137">
        <f t="shared" si="176"/>
        <v>3.989399293286219</v>
      </c>
      <c r="I1665" s="381">
        <f t="shared" si="177"/>
        <v>0.26286353467561524</v>
      </c>
      <c r="J1665" s="137">
        <f t="shared" si="178"/>
        <v>-8.9075199014258158E-2</v>
      </c>
      <c r="K1665" s="137">
        <f t="shared" si="179"/>
        <v>-8.432902959942197E-2</v>
      </c>
      <c r="L1665" s="137">
        <f t="shared" si="180"/>
        <v>-0.13308368394978093</v>
      </c>
      <c r="M1665" s="137">
        <f t="shared" si="181"/>
        <v>-0.30648791256346108</v>
      </c>
      <c r="N1665" s="383">
        <f t="shared" si="175"/>
        <v>-274.00019383173424</v>
      </c>
    </row>
    <row r="1666" spans="2:14" x14ac:dyDescent="0.2">
      <c r="B1666" s="382">
        <v>22</v>
      </c>
      <c r="C1666" s="382">
        <v>5516</v>
      </c>
      <c r="D1666" s="379" t="s">
        <v>2235</v>
      </c>
      <c r="E1666" s="380">
        <v>1212</v>
      </c>
      <c r="F1666" s="380">
        <v>291</v>
      </c>
      <c r="G1666" s="380">
        <v>2725</v>
      </c>
      <c r="H1666" s="137">
        <f t="shared" si="176"/>
        <v>13.529209621993127</v>
      </c>
      <c r="I1666" s="381">
        <f t="shared" si="177"/>
        <v>0.44477064220183488</v>
      </c>
      <c r="J1666" s="137">
        <f t="shared" si="178"/>
        <v>-3.9825949586873313E-2</v>
      </c>
      <c r="K1666" s="137">
        <f t="shared" si="179"/>
        <v>0.16228218814882867</v>
      </c>
      <c r="L1666" s="137">
        <f t="shared" si="180"/>
        <v>1.948187563338933E-2</v>
      </c>
      <c r="M1666" s="137">
        <f t="shared" si="181"/>
        <v>0.14193811419534469</v>
      </c>
      <c r="N1666" s="383">
        <f t="shared" si="175"/>
        <v>386.7813611823143</v>
      </c>
    </row>
    <row r="1667" spans="2:14" x14ac:dyDescent="0.2">
      <c r="B1667" s="382">
        <v>22</v>
      </c>
      <c r="C1667" s="382">
        <v>5518</v>
      </c>
      <c r="D1667" s="379" t="s">
        <v>2236</v>
      </c>
      <c r="E1667" s="380">
        <v>2753</v>
      </c>
      <c r="F1667" s="380">
        <v>658</v>
      </c>
      <c r="G1667" s="380">
        <v>6570</v>
      </c>
      <c r="H1667" s="137">
        <f t="shared" si="176"/>
        <v>14.168693009118542</v>
      </c>
      <c r="I1667" s="381">
        <f t="shared" si="177"/>
        <v>0.41902587519025875</v>
      </c>
      <c r="J1667" s="137">
        <f t="shared" si="178"/>
        <v>6.3594784464625714E-2</v>
      </c>
      <c r="K1667" s="137">
        <f t="shared" si="179"/>
        <v>0.17881331103229073</v>
      </c>
      <c r="L1667" s="137">
        <f t="shared" si="180"/>
        <v>-2.1102701539505984E-3</v>
      </c>
      <c r="M1667" s="137">
        <f t="shared" si="181"/>
        <v>0.24029782534296584</v>
      </c>
      <c r="N1667" s="383">
        <f t="shared" si="175"/>
        <v>1578.7567125032856</v>
      </c>
    </row>
    <row r="1668" spans="2:14" x14ac:dyDescent="0.2">
      <c r="B1668" s="382">
        <v>22</v>
      </c>
      <c r="C1668" s="382">
        <v>5520</v>
      </c>
      <c r="D1668" s="379" t="s">
        <v>2237</v>
      </c>
      <c r="E1668" s="380">
        <v>182</v>
      </c>
      <c r="F1668" s="380">
        <v>971</v>
      </c>
      <c r="G1668" s="380">
        <v>1104</v>
      </c>
      <c r="H1668" s="137">
        <f t="shared" si="176"/>
        <v>1.3244078269824924</v>
      </c>
      <c r="I1668" s="381">
        <f t="shared" si="177"/>
        <v>0.16485507246376813</v>
      </c>
      <c r="J1668" s="137">
        <f t="shared" si="178"/>
        <v>-8.3426732395060543E-2</v>
      </c>
      <c r="K1668" s="137">
        <f t="shared" si="179"/>
        <v>-0.15322104821914034</v>
      </c>
      <c r="L1668" s="137">
        <f t="shared" si="180"/>
        <v>-0.21528341811399554</v>
      </c>
      <c r="M1668" s="137">
        <f t="shared" si="181"/>
        <v>-0.45193119872819643</v>
      </c>
      <c r="N1668" s="383">
        <f t="shared" si="175"/>
        <v>-498.93204339592887</v>
      </c>
    </row>
    <row r="1669" spans="2:14" x14ac:dyDescent="0.2">
      <c r="B1669" s="382">
        <v>22</v>
      </c>
      <c r="C1669" s="382">
        <v>5521</v>
      </c>
      <c r="D1669" s="379" t="s">
        <v>2238</v>
      </c>
      <c r="E1669" s="380">
        <v>741</v>
      </c>
      <c r="F1669" s="380">
        <v>376</v>
      </c>
      <c r="G1669" s="380">
        <v>1173</v>
      </c>
      <c r="H1669" s="137">
        <f t="shared" si="176"/>
        <v>5.0904255319148932</v>
      </c>
      <c r="I1669" s="381">
        <f t="shared" si="177"/>
        <v>0.63171355498721227</v>
      </c>
      <c r="J1669" s="137">
        <f t="shared" si="178"/>
        <v>-8.1570807648752769E-2</v>
      </c>
      <c r="K1669" s="137">
        <f t="shared" si="179"/>
        <v>-5.5866679497562258E-2</v>
      </c>
      <c r="L1669" s="137">
        <f t="shared" si="180"/>
        <v>0.17627096698375314</v>
      </c>
      <c r="M1669" s="137">
        <f t="shared" si="181"/>
        <v>3.8833479837438095E-2</v>
      </c>
      <c r="N1669" s="383">
        <f t="shared" si="175"/>
        <v>45.551671849314886</v>
      </c>
    </row>
    <row r="1670" spans="2:14" x14ac:dyDescent="0.2">
      <c r="B1670" s="382">
        <v>22</v>
      </c>
      <c r="C1670" s="382">
        <v>5522</v>
      </c>
      <c r="D1670" s="379" t="s">
        <v>2239</v>
      </c>
      <c r="E1670" s="380">
        <v>183</v>
      </c>
      <c r="F1670" s="380">
        <v>741</v>
      </c>
      <c r="G1670" s="380">
        <v>762</v>
      </c>
      <c r="H1670" s="137">
        <f t="shared" si="176"/>
        <v>1.2753036437246963</v>
      </c>
      <c r="I1670" s="381">
        <f t="shared" si="177"/>
        <v>0.24015748031496062</v>
      </c>
      <c r="J1670" s="137">
        <f t="shared" si="178"/>
        <v>-9.2625663746325221E-2</v>
      </c>
      <c r="K1670" s="137">
        <f t="shared" si="179"/>
        <v>-0.15449042800893539</v>
      </c>
      <c r="L1670" s="137">
        <f t="shared" si="180"/>
        <v>-0.15212726029250215</v>
      </c>
      <c r="M1670" s="137">
        <f t="shared" si="181"/>
        <v>-0.39924335204776273</v>
      </c>
      <c r="N1670" s="383">
        <f t="shared" si="175"/>
        <v>-304.22343426039521</v>
      </c>
    </row>
    <row r="1671" spans="2:14" x14ac:dyDescent="0.2">
      <c r="B1671" s="382">
        <v>22</v>
      </c>
      <c r="C1671" s="382">
        <v>5523</v>
      </c>
      <c r="D1671" s="379" t="s">
        <v>2240</v>
      </c>
      <c r="E1671" s="380">
        <v>265</v>
      </c>
      <c r="F1671" s="380">
        <v>703</v>
      </c>
      <c r="G1671" s="380">
        <v>2723</v>
      </c>
      <c r="H1671" s="137">
        <f t="shared" si="176"/>
        <v>4.2503556187766716</v>
      </c>
      <c r="I1671" s="381">
        <f t="shared" si="177"/>
        <v>9.7319133308850531E-2</v>
      </c>
      <c r="J1671" s="137">
        <f t="shared" si="178"/>
        <v>-3.9879744507056149E-2</v>
      </c>
      <c r="K1671" s="137">
        <f t="shared" si="179"/>
        <v>-7.7583113801216325E-2</v>
      </c>
      <c r="L1671" s="137">
        <f t="shared" si="180"/>
        <v>-0.27192583571529683</v>
      </c>
      <c r="M1671" s="137">
        <f t="shared" si="181"/>
        <v>-0.38938869402356929</v>
      </c>
      <c r="N1671" s="383">
        <f t="shared" si="175"/>
        <v>-1060.3054138261791</v>
      </c>
    </row>
    <row r="1672" spans="2:14" x14ac:dyDescent="0.2">
      <c r="B1672" s="382">
        <v>22</v>
      </c>
      <c r="C1672" s="382">
        <v>5527</v>
      </c>
      <c r="D1672" s="379" t="s">
        <v>2241</v>
      </c>
      <c r="E1672" s="380">
        <v>153</v>
      </c>
      <c r="F1672" s="380">
        <v>368</v>
      </c>
      <c r="G1672" s="380">
        <v>1142</v>
      </c>
      <c r="H1672" s="137">
        <f t="shared" si="176"/>
        <v>3.5190217391304346</v>
      </c>
      <c r="I1672" s="381">
        <f t="shared" si="177"/>
        <v>0.1339754816112084</v>
      </c>
      <c r="J1672" s="137">
        <f t="shared" si="178"/>
        <v>-8.2404628911586703E-2</v>
      </c>
      <c r="K1672" s="137">
        <f t="shared" si="179"/>
        <v>-9.6488640475828683E-2</v>
      </c>
      <c r="L1672" s="137">
        <f t="shared" si="180"/>
        <v>-0.24118214259039386</v>
      </c>
      <c r="M1672" s="137">
        <f t="shared" si="181"/>
        <v>-0.42007541197780929</v>
      </c>
      <c r="N1672" s="383">
        <f t="shared" si="175"/>
        <v>-479.72612047865823</v>
      </c>
    </row>
    <row r="1673" spans="2:14" x14ac:dyDescent="0.2">
      <c r="B1673" s="382">
        <v>22</v>
      </c>
      <c r="C1673" s="382">
        <v>5529</v>
      </c>
      <c r="D1673" s="379" t="s">
        <v>2242</v>
      </c>
      <c r="E1673" s="380">
        <v>143</v>
      </c>
      <c r="F1673" s="380">
        <v>588</v>
      </c>
      <c r="G1673" s="380">
        <v>598</v>
      </c>
      <c r="H1673" s="137">
        <f t="shared" si="176"/>
        <v>1.260204081632653</v>
      </c>
      <c r="I1673" s="381">
        <f t="shared" si="177"/>
        <v>0.2391304347826087</v>
      </c>
      <c r="J1673" s="137">
        <f t="shared" si="178"/>
        <v>-9.7036847201317639E-2</v>
      </c>
      <c r="K1673" s="137">
        <f t="shared" si="179"/>
        <v>-0.15488076295970257</v>
      </c>
      <c r="L1673" s="137">
        <f t="shared" si="180"/>
        <v>-0.15298864376724119</v>
      </c>
      <c r="M1673" s="137">
        <f t="shared" si="181"/>
        <v>-0.40490625392826141</v>
      </c>
      <c r="N1673" s="383">
        <f t="shared" si="175"/>
        <v>-242.13393984910033</v>
      </c>
    </row>
    <row r="1674" spans="2:14" x14ac:dyDescent="0.2">
      <c r="B1674" s="382">
        <v>22</v>
      </c>
      <c r="C1674" s="382">
        <v>5530</v>
      </c>
      <c r="D1674" s="379" t="s">
        <v>2243</v>
      </c>
      <c r="E1674" s="380">
        <v>206</v>
      </c>
      <c r="F1674" s="380">
        <v>570</v>
      </c>
      <c r="G1674" s="380">
        <v>576</v>
      </c>
      <c r="H1674" s="137">
        <f t="shared" si="176"/>
        <v>1.3719298245614036</v>
      </c>
      <c r="I1674" s="381">
        <f t="shared" si="177"/>
        <v>0.3576388888888889</v>
      </c>
      <c r="J1674" s="137">
        <f t="shared" si="178"/>
        <v>-9.7628591323328823E-2</v>
      </c>
      <c r="K1674" s="137">
        <f t="shared" si="179"/>
        <v>-0.15199256911012715</v>
      </c>
      <c r="L1674" s="137">
        <f t="shared" si="180"/>
        <v>-5.3595558681464428E-2</v>
      </c>
      <c r="M1674" s="137">
        <f t="shared" si="181"/>
        <v>-0.30321671911492043</v>
      </c>
      <c r="N1674" s="383">
        <f t="shared" si="175"/>
        <v>-174.65283021019417</v>
      </c>
    </row>
    <row r="1675" spans="2:14" x14ac:dyDescent="0.2">
      <c r="B1675" s="382">
        <v>22</v>
      </c>
      <c r="C1675" s="382">
        <v>5531</v>
      </c>
      <c r="D1675" s="379" t="s">
        <v>2244</v>
      </c>
      <c r="E1675" s="380">
        <v>130</v>
      </c>
      <c r="F1675" s="380">
        <v>570</v>
      </c>
      <c r="G1675" s="380">
        <v>438</v>
      </c>
      <c r="H1675" s="137">
        <f t="shared" si="176"/>
        <v>0.99649122807017543</v>
      </c>
      <c r="I1675" s="381">
        <f t="shared" si="177"/>
        <v>0.29680365296803651</v>
      </c>
      <c r="J1675" s="137">
        <f t="shared" si="178"/>
        <v>-0.10134044081594439</v>
      </c>
      <c r="K1675" s="137">
        <f t="shared" si="179"/>
        <v>-0.16169793706611105</v>
      </c>
      <c r="L1675" s="137">
        <f t="shared" si="180"/>
        <v>-0.10461809395706508</v>
      </c>
      <c r="M1675" s="137">
        <f t="shared" si="181"/>
        <v>-0.36765647183912048</v>
      </c>
      <c r="N1675" s="383">
        <f t="shared" si="175"/>
        <v>-161.03353466553477</v>
      </c>
    </row>
    <row r="1676" spans="2:14" x14ac:dyDescent="0.2">
      <c r="B1676" s="382">
        <v>22</v>
      </c>
      <c r="C1676" s="382">
        <v>5533</v>
      </c>
      <c r="D1676" s="379" t="s">
        <v>2245</v>
      </c>
      <c r="E1676" s="380">
        <v>453</v>
      </c>
      <c r="F1676" s="380">
        <v>498</v>
      </c>
      <c r="G1676" s="380">
        <v>875</v>
      </c>
      <c r="H1676" s="137">
        <f t="shared" si="176"/>
        <v>2.6666666666666665</v>
      </c>
      <c r="I1676" s="381">
        <f t="shared" si="177"/>
        <v>0.51771428571428568</v>
      </c>
      <c r="J1676" s="137">
        <f t="shared" si="178"/>
        <v>-8.9586250755995078E-2</v>
      </c>
      <c r="K1676" s="137">
        <f t="shared" si="179"/>
        <v>-0.11852265531799593</v>
      </c>
      <c r="L1676" s="137">
        <f t="shared" si="180"/>
        <v>8.0659736915737981E-2</v>
      </c>
      <c r="M1676" s="137">
        <f t="shared" si="181"/>
        <v>-0.12744916915825305</v>
      </c>
      <c r="N1676" s="383">
        <f t="shared" si="175"/>
        <v>-111.51802301347142</v>
      </c>
    </row>
    <row r="1677" spans="2:14" x14ac:dyDescent="0.2">
      <c r="B1677" s="382">
        <v>22</v>
      </c>
      <c r="C1677" s="382">
        <v>5534</v>
      </c>
      <c r="D1677" s="379" t="s">
        <v>2246</v>
      </c>
      <c r="E1677" s="380">
        <v>91</v>
      </c>
      <c r="F1677" s="380">
        <v>199</v>
      </c>
      <c r="G1677" s="380">
        <v>302</v>
      </c>
      <c r="H1677" s="137">
        <f t="shared" si="176"/>
        <v>1.9748743718592965</v>
      </c>
      <c r="I1677" s="381">
        <f t="shared" si="177"/>
        <v>0.30132450331125826</v>
      </c>
      <c r="J1677" s="137">
        <f t="shared" si="178"/>
        <v>-0.10499849538837712</v>
      </c>
      <c r="K1677" s="137">
        <f t="shared" si="179"/>
        <v>-0.13640600250970333</v>
      </c>
      <c r="L1677" s="137">
        <f t="shared" si="180"/>
        <v>-0.10082645507178416</v>
      </c>
      <c r="M1677" s="137">
        <f t="shared" si="181"/>
        <v>-0.34223095296986461</v>
      </c>
      <c r="N1677" s="383">
        <f t="shared" ref="N1677:N1740" si="182">M1677*G1677</f>
        <v>-103.35374779689911</v>
      </c>
    </row>
    <row r="1678" spans="2:14" x14ac:dyDescent="0.2">
      <c r="B1678" s="382">
        <v>22</v>
      </c>
      <c r="C1678" s="382">
        <v>5535</v>
      </c>
      <c r="D1678" s="379" t="s">
        <v>2247</v>
      </c>
      <c r="E1678" s="380">
        <v>342</v>
      </c>
      <c r="F1678" s="380">
        <v>412</v>
      </c>
      <c r="G1678" s="380">
        <v>829</v>
      </c>
      <c r="H1678" s="137">
        <f t="shared" ref="H1678:H1741" si="183">(G1678+E1678)/F1678</f>
        <v>2.842233009708738</v>
      </c>
      <c r="I1678" s="381">
        <f t="shared" ref="I1678:I1741" si="184">E1678/G1678</f>
        <v>0.41254523522316044</v>
      </c>
      <c r="J1678" s="137">
        <f t="shared" ref="J1678:J1741" si="185">$J$6*(G1678-G$10)/G$11</f>
        <v>-9.0823533920200261E-2</v>
      </c>
      <c r="K1678" s="137">
        <f t="shared" ref="K1678:K1741" si="186">$K$6*(H1678-H$10)/H$11</f>
        <v>-0.11398413430328293</v>
      </c>
      <c r="L1678" s="137">
        <f t="shared" ref="L1678:L1741" si="187">$L$6*(I1678-I$10)/I$11</f>
        <v>-7.5455853347766054E-3</v>
      </c>
      <c r="M1678" s="137">
        <f t="shared" ref="M1678:M1741" si="188">SUM(J1678:L1678)</f>
        <v>-0.21235325355825979</v>
      </c>
      <c r="N1678" s="383">
        <f t="shared" si="182"/>
        <v>-176.04084719979735</v>
      </c>
    </row>
    <row r="1679" spans="2:14" x14ac:dyDescent="0.2">
      <c r="B1679" s="382">
        <v>22</v>
      </c>
      <c r="C1679" s="382">
        <v>5537</v>
      </c>
      <c r="D1679" s="379" t="s">
        <v>2248</v>
      </c>
      <c r="E1679" s="380">
        <v>238</v>
      </c>
      <c r="F1679" s="380">
        <v>711</v>
      </c>
      <c r="G1679" s="380">
        <v>1297</v>
      </c>
      <c r="H1679" s="137">
        <f t="shared" si="183"/>
        <v>2.1589310829817161</v>
      </c>
      <c r="I1679" s="381">
        <f t="shared" si="184"/>
        <v>0.18350038550501158</v>
      </c>
      <c r="J1679" s="137">
        <f t="shared" si="185"/>
        <v>-7.8235522597417034E-2</v>
      </c>
      <c r="K1679" s="137">
        <f t="shared" si="186"/>
        <v>-0.1316479991426919</v>
      </c>
      <c r="L1679" s="137">
        <f t="shared" si="187"/>
        <v>-0.19964558704502167</v>
      </c>
      <c r="M1679" s="137">
        <f t="shared" si="188"/>
        <v>-0.4095291087851306</v>
      </c>
      <c r="N1679" s="383">
        <f t="shared" si="182"/>
        <v>-531.15925409431441</v>
      </c>
    </row>
    <row r="1680" spans="2:14" x14ac:dyDescent="0.2">
      <c r="B1680" s="382">
        <v>22</v>
      </c>
      <c r="C1680" s="382">
        <v>5539</v>
      </c>
      <c r="D1680" s="379" t="s">
        <v>2249</v>
      </c>
      <c r="E1680" s="380">
        <v>164</v>
      </c>
      <c r="F1680" s="380">
        <v>895</v>
      </c>
      <c r="G1680" s="380">
        <v>1102</v>
      </c>
      <c r="H1680" s="137">
        <f t="shared" si="183"/>
        <v>1.4145251396648044</v>
      </c>
      <c r="I1680" s="381">
        <f t="shared" si="184"/>
        <v>0.14882032667876588</v>
      </c>
      <c r="J1680" s="137">
        <f t="shared" si="185"/>
        <v>-8.3480527315243386E-2</v>
      </c>
      <c r="K1680" s="137">
        <f t="shared" si="186"/>
        <v>-0.15089144842050398</v>
      </c>
      <c r="L1680" s="137">
        <f t="shared" si="187"/>
        <v>-0.22873176544209617</v>
      </c>
      <c r="M1680" s="137">
        <f t="shared" si="188"/>
        <v>-0.46310374117784353</v>
      </c>
      <c r="N1680" s="383">
        <f t="shared" si="182"/>
        <v>-510.34032277798354</v>
      </c>
    </row>
    <row r="1681" spans="2:14" x14ac:dyDescent="0.2">
      <c r="B1681" s="382">
        <v>22</v>
      </c>
      <c r="C1681" s="382">
        <v>5540</v>
      </c>
      <c r="D1681" s="379" t="s">
        <v>2250</v>
      </c>
      <c r="E1681" s="380">
        <v>321</v>
      </c>
      <c r="F1681" s="380">
        <v>1183</v>
      </c>
      <c r="G1681" s="380">
        <v>1894</v>
      </c>
      <c r="H1681" s="137">
        <f t="shared" si="183"/>
        <v>1.8723584108199494</v>
      </c>
      <c r="I1681" s="381">
        <f t="shared" si="184"/>
        <v>0.16948257655755017</v>
      </c>
      <c r="J1681" s="137">
        <f t="shared" si="185"/>
        <v>-6.2177738922840987E-2</v>
      </c>
      <c r="K1681" s="137">
        <f t="shared" si="186"/>
        <v>-0.13905611662302791</v>
      </c>
      <c r="L1681" s="137">
        <f t="shared" si="187"/>
        <v>-0.211402328687957</v>
      </c>
      <c r="M1681" s="137">
        <f t="shared" si="188"/>
        <v>-0.41263618423382586</v>
      </c>
      <c r="N1681" s="383">
        <f t="shared" si="182"/>
        <v>-781.53293293886622</v>
      </c>
    </row>
    <row r="1682" spans="2:14" x14ac:dyDescent="0.2">
      <c r="B1682" s="382">
        <v>22</v>
      </c>
      <c r="C1682" s="382">
        <v>5541</v>
      </c>
      <c r="D1682" s="379" t="s">
        <v>2251</v>
      </c>
      <c r="E1682" s="380">
        <v>362</v>
      </c>
      <c r="F1682" s="380">
        <v>1063</v>
      </c>
      <c r="G1682" s="380">
        <v>1212</v>
      </c>
      <c r="H1682" s="137">
        <f t="shared" si="183"/>
        <v>1.4807149576669802</v>
      </c>
      <c r="I1682" s="381">
        <f t="shared" si="184"/>
        <v>0.29867986798679869</v>
      </c>
      <c r="J1682" s="137">
        <f t="shared" si="185"/>
        <v>-8.0521806705187493E-2</v>
      </c>
      <c r="K1682" s="137">
        <f t="shared" si="186"/>
        <v>-0.14918039221942495</v>
      </c>
      <c r="L1682" s="137">
        <f t="shared" si="187"/>
        <v>-0.10304451171430121</v>
      </c>
      <c r="M1682" s="137">
        <f t="shared" si="188"/>
        <v>-0.33274671063891365</v>
      </c>
      <c r="N1682" s="383">
        <f t="shared" si="182"/>
        <v>-403.28901329436331</v>
      </c>
    </row>
    <row r="1683" spans="2:14" x14ac:dyDescent="0.2">
      <c r="B1683" s="382">
        <v>22</v>
      </c>
      <c r="C1683" s="382">
        <v>5551</v>
      </c>
      <c r="D1683" s="379" t="s">
        <v>2252</v>
      </c>
      <c r="E1683" s="380">
        <v>124</v>
      </c>
      <c r="F1683" s="380">
        <v>741</v>
      </c>
      <c r="G1683" s="380">
        <v>526</v>
      </c>
      <c r="H1683" s="137">
        <f t="shared" si="183"/>
        <v>0.8771929824561403</v>
      </c>
      <c r="I1683" s="381">
        <f t="shared" si="184"/>
        <v>0.23574144486692014</v>
      </c>
      <c r="J1683" s="137">
        <f t="shared" si="185"/>
        <v>-9.8973464327899677E-2</v>
      </c>
      <c r="K1683" s="137">
        <f t="shared" si="186"/>
        <v>-0.16478188576240493</v>
      </c>
      <c r="L1683" s="137">
        <f t="shared" si="187"/>
        <v>-0.1558309908857243</v>
      </c>
      <c r="M1683" s="137">
        <f t="shared" si="188"/>
        <v>-0.41958634097602887</v>
      </c>
      <c r="N1683" s="383">
        <f t="shared" si="182"/>
        <v>-220.70241535339119</v>
      </c>
    </row>
    <row r="1684" spans="2:14" x14ac:dyDescent="0.2">
      <c r="B1684" s="382">
        <v>22</v>
      </c>
      <c r="C1684" s="382">
        <v>5552</v>
      </c>
      <c r="D1684" s="379" t="s">
        <v>2253</v>
      </c>
      <c r="E1684" s="380">
        <v>215</v>
      </c>
      <c r="F1684" s="380">
        <v>1681</v>
      </c>
      <c r="G1684" s="380">
        <v>678</v>
      </c>
      <c r="H1684" s="137">
        <f t="shared" si="183"/>
        <v>0.53123140987507433</v>
      </c>
      <c r="I1684" s="381">
        <f t="shared" si="184"/>
        <v>0.31710914454277284</v>
      </c>
      <c r="J1684" s="137">
        <f t="shared" si="185"/>
        <v>-9.4885050394004272E-2</v>
      </c>
      <c r="K1684" s="137">
        <f t="shared" si="186"/>
        <v>-0.17372525064792893</v>
      </c>
      <c r="L1684" s="137">
        <f t="shared" si="187"/>
        <v>-8.758787052687575E-2</v>
      </c>
      <c r="M1684" s="137">
        <f t="shared" si="188"/>
        <v>-0.35619817156880895</v>
      </c>
      <c r="N1684" s="383">
        <f t="shared" si="182"/>
        <v>-241.50236032365248</v>
      </c>
    </row>
    <row r="1685" spans="2:14" x14ac:dyDescent="0.2">
      <c r="B1685" s="382">
        <v>22</v>
      </c>
      <c r="C1685" s="382">
        <v>5553</v>
      </c>
      <c r="D1685" s="379" t="s">
        <v>2254</v>
      </c>
      <c r="E1685" s="380">
        <v>503</v>
      </c>
      <c r="F1685" s="380">
        <v>385</v>
      </c>
      <c r="G1685" s="380">
        <v>1070</v>
      </c>
      <c r="H1685" s="137">
        <f t="shared" si="183"/>
        <v>4.0857142857142854</v>
      </c>
      <c r="I1685" s="381">
        <f t="shared" si="184"/>
        <v>0.47009345794392521</v>
      </c>
      <c r="J1685" s="137">
        <f t="shared" si="185"/>
        <v>-8.4341246038168727E-2</v>
      </c>
      <c r="K1685" s="137">
        <f t="shared" si="186"/>
        <v>-8.1839215153255859E-2</v>
      </c>
      <c r="L1685" s="137">
        <f t="shared" si="187"/>
        <v>4.072013073211693E-2</v>
      </c>
      <c r="M1685" s="137">
        <f t="shared" si="188"/>
        <v>-0.12546033045930766</v>
      </c>
      <c r="N1685" s="383">
        <f t="shared" si="182"/>
        <v>-134.2425535914592</v>
      </c>
    </row>
    <row r="1686" spans="2:14" x14ac:dyDescent="0.2">
      <c r="B1686" s="382">
        <v>22</v>
      </c>
      <c r="C1686" s="382">
        <v>5554</v>
      </c>
      <c r="D1686" s="379" t="s">
        <v>2255</v>
      </c>
      <c r="E1686" s="380">
        <v>213</v>
      </c>
      <c r="F1686" s="380">
        <v>1136</v>
      </c>
      <c r="G1686" s="380">
        <v>1021</v>
      </c>
      <c r="H1686" s="137">
        <f t="shared" si="183"/>
        <v>1.0862676056338028</v>
      </c>
      <c r="I1686" s="381">
        <f t="shared" si="184"/>
        <v>0.20861900097943192</v>
      </c>
      <c r="J1686" s="137">
        <f t="shared" si="185"/>
        <v>-8.5659221582648173E-2</v>
      </c>
      <c r="K1686" s="137">
        <f t="shared" si="186"/>
        <v>-0.15937715069477507</v>
      </c>
      <c r="L1686" s="137">
        <f t="shared" si="187"/>
        <v>-0.17857859478768476</v>
      </c>
      <c r="M1686" s="137">
        <f t="shared" si="188"/>
        <v>-0.42361496706510804</v>
      </c>
      <c r="N1686" s="383">
        <f t="shared" si="182"/>
        <v>-432.51088137347529</v>
      </c>
    </row>
    <row r="1687" spans="2:14" x14ac:dyDescent="0.2">
      <c r="B1687" s="382">
        <v>22</v>
      </c>
      <c r="C1687" s="382">
        <v>5555</v>
      </c>
      <c r="D1687" s="379" t="s">
        <v>2256</v>
      </c>
      <c r="E1687" s="380">
        <v>130</v>
      </c>
      <c r="F1687" s="380">
        <v>405</v>
      </c>
      <c r="G1687" s="380">
        <v>421</v>
      </c>
      <c r="H1687" s="137">
        <f t="shared" si="183"/>
        <v>1.3604938271604938</v>
      </c>
      <c r="I1687" s="381">
        <f t="shared" si="184"/>
        <v>0.30878859857482183</v>
      </c>
      <c r="J1687" s="137">
        <f t="shared" si="185"/>
        <v>-0.10179769763749848</v>
      </c>
      <c r="K1687" s="137">
        <f t="shared" si="186"/>
        <v>-0.15228819817905295</v>
      </c>
      <c r="L1687" s="137">
        <f t="shared" si="187"/>
        <v>-9.4566315563472045E-2</v>
      </c>
      <c r="M1687" s="137">
        <f t="shared" si="188"/>
        <v>-0.3486522113800235</v>
      </c>
      <c r="N1687" s="383">
        <f t="shared" si="182"/>
        <v>-146.78258099098989</v>
      </c>
    </row>
    <row r="1688" spans="2:14" x14ac:dyDescent="0.2">
      <c r="B1688" s="382">
        <v>22</v>
      </c>
      <c r="C1688" s="382">
        <v>5556</v>
      </c>
      <c r="D1688" s="379" t="s">
        <v>2257</v>
      </c>
      <c r="E1688" s="380">
        <v>52</v>
      </c>
      <c r="F1688" s="380">
        <v>679</v>
      </c>
      <c r="G1688" s="380">
        <v>436</v>
      </c>
      <c r="H1688" s="137">
        <f t="shared" si="183"/>
        <v>0.7187039764359352</v>
      </c>
      <c r="I1688" s="381">
        <f t="shared" si="184"/>
        <v>0.11926605504587157</v>
      </c>
      <c r="J1688" s="137">
        <f t="shared" si="185"/>
        <v>-0.10139423573612721</v>
      </c>
      <c r="K1688" s="137">
        <f t="shared" si="186"/>
        <v>-0.16887894486815455</v>
      </c>
      <c r="L1688" s="137">
        <f t="shared" si="187"/>
        <v>-0.25351894418988435</v>
      </c>
      <c r="M1688" s="137">
        <f t="shared" si="188"/>
        <v>-0.52379212479416615</v>
      </c>
      <c r="N1688" s="383">
        <f t="shared" si="182"/>
        <v>-228.37336641025644</v>
      </c>
    </row>
    <row r="1689" spans="2:14" x14ac:dyDescent="0.2">
      <c r="B1689" s="382">
        <v>22</v>
      </c>
      <c r="C1689" s="382">
        <v>5557</v>
      </c>
      <c r="D1689" s="379" t="s">
        <v>2258</v>
      </c>
      <c r="E1689" s="380">
        <v>25</v>
      </c>
      <c r="F1689" s="380">
        <v>790</v>
      </c>
      <c r="G1689" s="380">
        <v>199</v>
      </c>
      <c r="H1689" s="137">
        <f t="shared" si="183"/>
        <v>0.28354430379746837</v>
      </c>
      <c r="I1689" s="381">
        <f t="shared" si="184"/>
        <v>0.12562814070351758</v>
      </c>
      <c r="J1689" s="137">
        <f t="shared" si="185"/>
        <v>-0.10776893377779309</v>
      </c>
      <c r="K1689" s="137">
        <f t="shared" si="186"/>
        <v>-0.18012814721983783</v>
      </c>
      <c r="L1689" s="137">
        <f t="shared" si="187"/>
        <v>-0.2481830605530401</v>
      </c>
      <c r="M1689" s="137">
        <f t="shared" si="188"/>
        <v>-0.53608014155067096</v>
      </c>
      <c r="N1689" s="383">
        <f t="shared" si="182"/>
        <v>-106.67994816858352</v>
      </c>
    </row>
    <row r="1690" spans="2:14" x14ac:dyDescent="0.2">
      <c r="B1690" s="382">
        <v>22</v>
      </c>
      <c r="C1690" s="382">
        <v>5559</v>
      </c>
      <c r="D1690" s="379" t="s">
        <v>2259</v>
      </c>
      <c r="E1690" s="380">
        <v>103</v>
      </c>
      <c r="F1690" s="380">
        <v>473</v>
      </c>
      <c r="G1690" s="380">
        <v>458</v>
      </c>
      <c r="H1690" s="137">
        <f t="shared" si="183"/>
        <v>1.1860465116279071</v>
      </c>
      <c r="I1690" s="381">
        <f t="shared" si="184"/>
        <v>0.22489082969432314</v>
      </c>
      <c r="J1690" s="137">
        <f t="shared" si="185"/>
        <v>-0.10080249161411604</v>
      </c>
      <c r="K1690" s="137">
        <f t="shared" si="186"/>
        <v>-0.15679779149737583</v>
      </c>
      <c r="L1690" s="137">
        <f t="shared" si="187"/>
        <v>-0.1649314059170077</v>
      </c>
      <c r="M1690" s="137">
        <f t="shared" si="188"/>
        <v>-0.42253168902849958</v>
      </c>
      <c r="N1690" s="383">
        <f t="shared" si="182"/>
        <v>-193.5195135750528</v>
      </c>
    </row>
    <row r="1691" spans="2:14" x14ac:dyDescent="0.2">
      <c r="B1691" s="382">
        <v>22</v>
      </c>
      <c r="C1691" s="382">
        <v>5560</v>
      </c>
      <c r="D1691" s="379" t="s">
        <v>2260</v>
      </c>
      <c r="E1691" s="380">
        <v>27</v>
      </c>
      <c r="F1691" s="380">
        <v>346</v>
      </c>
      <c r="G1691" s="380">
        <v>236</v>
      </c>
      <c r="H1691" s="137">
        <f t="shared" si="183"/>
        <v>0.76011560693641622</v>
      </c>
      <c r="I1691" s="381">
        <f t="shared" si="184"/>
        <v>0.11440677966101695</v>
      </c>
      <c r="J1691" s="137">
        <f t="shared" si="185"/>
        <v>-0.10677372775441064</v>
      </c>
      <c r="K1691" s="137">
        <f t="shared" si="186"/>
        <v>-0.16780842330904838</v>
      </c>
      <c r="L1691" s="137">
        <f t="shared" si="187"/>
        <v>-0.25759442028502388</v>
      </c>
      <c r="M1691" s="137">
        <f t="shared" si="188"/>
        <v>-0.53217657134848295</v>
      </c>
      <c r="N1691" s="383">
        <f t="shared" si="182"/>
        <v>-125.59367083824198</v>
      </c>
    </row>
    <row r="1692" spans="2:14" x14ac:dyDescent="0.2">
      <c r="B1692" s="382">
        <v>22</v>
      </c>
      <c r="C1692" s="382">
        <v>5561</v>
      </c>
      <c r="D1692" s="379" t="s">
        <v>2261</v>
      </c>
      <c r="E1692" s="380">
        <v>1537</v>
      </c>
      <c r="F1692" s="380">
        <v>768</v>
      </c>
      <c r="G1692" s="380">
        <v>3384</v>
      </c>
      <c r="H1692" s="137">
        <f t="shared" si="183"/>
        <v>6.407552083333333</v>
      </c>
      <c r="I1692" s="381">
        <f t="shared" si="184"/>
        <v>0.45419621749408984</v>
      </c>
      <c r="J1692" s="137">
        <f t="shared" si="185"/>
        <v>-2.2100523386629399E-2</v>
      </c>
      <c r="K1692" s="137">
        <f t="shared" si="186"/>
        <v>-2.1817975007450724E-2</v>
      </c>
      <c r="L1692" s="137">
        <f t="shared" si="187"/>
        <v>2.738710918040128E-2</v>
      </c>
      <c r="M1692" s="137">
        <f t="shared" si="188"/>
        <v>-1.6531389213678842E-2</v>
      </c>
      <c r="N1692" s="383">
        <f t="shared" si="182"/>
        <v>-55.942221099089203</v>
      </c>
    </row>
    <row r="1693" spans="2:14" x14ac:dyDescent="0.2">
      <c r="B1693" s="382">
        <v>22</v>
      </c>
      <c r="C1693" s="382">
        <v>5562</v>
      </c>
      <c r="D1693" s="379" t="s">
        <v>2262</v>
      </c>
      <c r="E1693" s="380">
        <v>28</v>
      </c>
      <c r="F1693" s="380">
        <v>551</v>
      </c>
      <c r="G1693" s="380">
        <v>134</v>
      </c>
      <c r="H1693" s="137">
        <f t="shared" si="183"/>
        <v>0.29401088929219599</v>
      </c>
      <c r="I1693" s="381">
        <f t="shared" si="184"/>
        <v>0.20895522388059701</v>
      </c>
      <c r="J1693" s="137">
        <f t="shared" si="185"/>
        <v>-0.10951726868373521</v>
      </c>
      <c r="K1693" s="137">
        <f t="shared" si="186"/>
        <v>-0.17985757817227999</v>
      </c>
      <c r="L1693" s="137">
        <f t="shared" si="187"/>
        <v>-0.17829660451386584</v>
      </c>
      <c r="M1693" s="137">
        <f t="shared" si="188"/>
        <v>-0.46767145136988109</v>
      </c>
      <c r="N1693" s="383">
        <f t="shared" si="182"/>
        <v>-62.667974483564066</v>
      </c>
    </row>
    <row r="1694" spans="2:14" x14ac:dyDescent="0.2">
      <c r="B1694" s="382">
        <v>22</v>
      </c>
      <c r="C1694" s="382">
        <v>5563</v>
      </c>
      <c r="D1694" s="379" t="s">
        <v>2263</v>
      </c>
      <c r="E1694" s="380">
        <v>25</v>
      </c>
      <c r="F1694" s="380">
        <v>320</v>
      </c>
      <c r="G1694" s="380">
        <v>146</v>
      </c>
      <c r="H1694" s="137">
        <f t="shared" si="183"/>
        <v>0.53437500000000004</v>
      </c>
      <c r="I1694" s="381">
        <f t="shared" si="184"/>
        <v>0.17123287671232876</v>
      </c>
      <c r="J1694" s="137">
        <f t="shared" si="185"/>
        <v>-0.10919449916263821</v>
      </c>
      <c r="K1694" s="137">
        <f t="shared" si="186"/>
        <v>-0.17364398649674595</v>
      </c>
      <c r="L1694" s="137">
        <f t="shared" si="187"/>
        <v>-0.20993435128903207</v>
      </c>
      <c r="M1694" s="137">
        <f t="shared" si="188"/>
        <v>-0.49277283694841623</v>
      </c>
      <c r="N1694" s="383">
        <f t="shared" si="182"/>
        <v>-71.944834194468768</v>
      </c>
    </row>
    <row r="1695" spans="2:14" x14ac:dyDescent="0.2">
      <c r="B1695" s="382">
        <v>22</v>
      </c>
      <c r="C1695" s="382">
        <v>5564</v>
      </c>
      <c r="D1695" s="379" t="s">
        <v>2264</v>
      </c>
      <c r="E1695" s="380">
        <v>24</v>
      </c>
      <c r="F1695" s="380">
        <v>201</v>
      </c>
      <c r="G1695" s="380">
        <v>102</v>
      </c>
      <c r="H1695" s="137">
        <f t="shared" si="183"/>
        <v>0.62686567164179108</v>
      </c>
      <c r="I1695" s="381">
        <f t="shared" si="184"/>
        <v>0.23529411764705882</v>
      </c>
      <c r="J1695" s="137">
        <f t="shared" si="185"/>
        <v>-0.11037798740666055</v>
      </c>
      <c r="K1695" s="137">
        <f t="shared" si="186"/>
        <v>-0.17125303359747299</v>
      </c>
      <c r="L1695" s="137">
        <f t="shared" si="187"/>
        <v>-0.15620616439347243</v>
      </c>
      <c r="M1695" s="137">
        <f t="shared" si="188"/>
        <v>-0.43783718539760597</v>
      </c>
      <c r="N1695" s="383">
        <f t="shared" si="182"/>
        <v>-44.659392910555809</v>
      </c>
    </row>
    <row r="1696" spans="2:14" x14ac:dyDescent="0.2">
      <c r="B1696" s="382">
        <v>22</v>
      </c>
      <c r="C1696" s="382">
        <v>5565</v>
      </c>
      <c r="D1696" s="379" t="s">
        <v>2265</v>
      </c>
      <c r="E1696" s="380">
        <v>247</v>
      </c>
      <c r="F1696" s="380">
        <v>513</v>
      </c>
      <c r="G1696" s="380">
        <v>498</v>
      </c>
      <c r="H1696" s="137">
        <f t="shared" si="183"/>
        <v>1.4522417153996101</v>
      </c>
      <c r="I1696" s="381">
        <f t="shared" si="184"/>
        <v>0.49598393574297189</v>
      </c>
      <c r="J1696" s="137">
        <f t="shared" si="185"/>
        <v>-9.9726593210459361E-2</v>
      </c>
      <c r="K1696" s="137">
        <f t="shared" si="186"/>
        <v>-0.1499164467851711</v>
      </c>
      <c r="L1696" s="137">
        <f t="shared" si="187"/>
        <v>6.2434484211778864E-2</v>
      </c>
      <c r="M1696" s="137">
        <f t="shared" si="188"/>
        <v>-0.18720855578385162</v>
      </c>
      <c r="N1696" s="383">
        <f t="shared" si="182"/>
        <v>-93.229860780358109</v>
      </c>
    </row>
    <row r="1697" spans="2:14" x14ac:dyDescent="0.2">
      <c r="B1697" s="382">
        <v>22</v>
      </c>
      <c r="C1697" s="382">
        <v>5566</v>
      </c>
      <c r="D1697" s="379" t="s">
        <v>2266</v>
      </c>
      <c r="E1697" s="380">
        <v>148</v>
      </c>
      <c r="F1697" s="380">
        <v>3183</v>
      </c>
      <c r="G1697" s="380">
        <v>414</v>
      </c>
      <c r="H1697" s="137">
        <f t="shared" si="183"/>
        <v>0.17656299088909833</v>
      </c>
      <c r="I1697" s="381">
        <f t="shared" si="184"/>
        <v>0.35748792270531399</v>
      </c>
      <c r="J1697" s="137">
        <f t="shared" si="185"/>
        <v>-0.1019859798581384</v>
      </c>
      <c r="K1697" s="137">
        <f t="shared" si="186"/>
        <v>-0.1828936940120261</v>
      </c>
      <c r="L1697" s="137">
        <f t="shared" si="187"/>
        <v>-5.3722174076478169E-2</v>
      </c>
      <c r="M1697" s="137">
        <f t="shared" si="188"/>
        <v>-0.33860184794664266</v>
      </c>
      <c r="N1697" s="383">
        <f t="shared" si="182"/>
        <v>-140.18116504991005</v>
      </c>
    </row>
    <row r="1698" spans="2:14" x14ac:dyDescent="0.2">
      <c r="B1698" s="382">
        <v>22</v>
      </c>
      <c r="C1698" s="382">
        <v>5568</v>
      </c>
      <c r="D1698" s="379" t="s">
        <v>2267</v>
      </c>
      <c r="E1698" s="380">
        <v>1929</v>
      </c>
      <c r="F1698" s="380">
        <v>3882</v>
      </c>
      <c r="G1698" s="380">
        <v>5068</v>
      </c>
      <c r="H1698" s="137">
        <f t="shared" si="183"/>
        <v>1.8024214322514167</v>
      </c>
      <c r="I1698" s="381">
        <f t="shared" si="184"/>
        <v>0.38062352012628253</v>
      </c>
      <c r="J1698" s="137">
        <f t="shared" si="185"/>
        <v>2.3194799407317116E-2</v>
      </c>
      <c r="K1698" s="137">
        <f t="shared" si="186"/>
        <v>-0.1408640397217209</v>
      </c>
      <c r="L1698" s="137">
        <f t="shared" si="187"/>
        <v>-3.4318339807318264E-2</v>
      </c>
      <c r="M1698" s="137">
        <f t="shared" si="188"/>
        <v>-0.15198758012172206</v>
      </c>
      <c r="N1698" s="383">
        <f t="shared" si="182"/>
        <v>-770.27305605688741</v>
      </c>
    </row>
    <row r="1699" spans="2:14" x14ac:dyDescent="0.2">
      <c r="B1699" s="382">
        <v>22</v>
      </c>
      <c r="C1699" s="382">
        <v>5571</v>
      </c>
      <c r="D1699" s="379" t="s">
        <v>2268</v>
      </c>
      <c r="E1699" s="380">
        <v>133</v>
      </c>
      <c r="F1699" s="380">
        <v>1431</v>
      </c>
      <c r="G1699" s="380">
        <v>865</v>
      </c>
      <c r="H1699" s="137">
        <f t="shared" si="183"/>
        <v>0.69741439552760309</v>
      </c>
      <c r="I1699" s="381">
        <f t="shared" si="184"/>
        <v>0.15375722543352602</v>
      </c>
      <c r="J1699" s="137">
        <f t="shared" si="185"/>
        <v>-8.9855225356909263E-2</v>
      </c>
      <c r="K1699" s="137">
        <f t="shared" si="186"/>
        <v>-0.16942929642570645</v>
      </c>
      <c r="L1699" s="137">
        <f t="shared" si="187"/>
        <v>-0.22459118659738622</v>
      </c>
      <c r="M1699" s="137">
        <f t="shared" si="188"/>
        <v>-0.48387570838000193</v>
      </c>
      <c r="N1699" s="383">
        <f t="shared" si="182"/>
        <v>-418.55248774870165</v>
      </c>
    </row>
    <row r="1700" spans="2:14" x14ac:dyDescent="0.2">
      <c r="B1700" s="382">
        <v>22</v>
      </c>
      <c r="C1700" s="382">
        <v>5581</v>
      </c>
      <c r="D1700" s="379" t="s">
        <v>2269</v>
      </c>
      <c r="E1700" s="380">
        <v>544</v>
      </c>
      <c r="F1700" s="380">
        <v>261</v>
      </c>
      <c r="G1700" s="380">
        <v>3898</v>
      </c>
      <c r="H1700" s="137">
        <f t="shared" si="183"/>
        <v>17.019157088122604</v>
      </c>
      <c r="I1700" s="381">
        <f t="shared" si="184"/>
        <v>0.13955874807593638</v>
      </c>
      <c r="J1700" s="137">
        <f t="shared" si="185"/>
        <v>-8.2752288996409736E-3</v>
      </c>
      <c r="K1700" s="137">
        <f t="shared" si="186"/>
        <v>0.25249993513167374</v>
      </c>
      <c r="L1700" s="137">
        <f t="shared" si="187"/>
        <v>-0.23649945490393059</v>
      </c>
      <c r="M1700" s="137">
        <f t="shared" si="188"/>
        <v>7.7252513281021729E-3</v>
      </c>
      <c r="N1700" s="383">
        <f t="shared" si="182"/>
        <v>30.113029676942269</v>
      </c>
    </row>
    <row r="1701" spans="2:14" x14ac:dyDescent="0.2">
      <c r="B1701" s="382">
        <v>22</v>
      </c>
      <c r="C1701" s="382">
        <v>5582</v>
      </c>
      <c r="D1701" s="379" t="s">
        <v>2270</v>
      </c>
      <c r="E1701" s="380">
        <v>2013</v>
      </c>
      <c r="F1701" s="380">
        <v>453</v>
      </c>
      <c r="G1701" s="380">
        <v>4841</v>
      </c>
      <c r="H1701" s="137">
        <f t="shared" si="183"/>
        <v>15.130242825607064</v>
      </c>
      <c r="I1701" s="381">
        <f t="shared" si="184"/>
        <v>0.41582317702953936</v>
      </c>
      <c r="J1701" s="137">
        <f t="shared" si="185"/>
        <v>1.7089075966565417E-2</v>
      </c>
      <c r="K1701" s="137">
        <f t="shared" si="186"/>
        <v>0.20367009151316467</v>
      </c>
      <c r="L1701" s="137">
        <f t="shared" si="187"/>
        <v>-4.7963743073889944E-3</v>
      </c>
      <c r="M1701" s="137">
        <f t="shared" si="188"/>
        <v>0.2159627931723411</v>
      </c>
      <c r="N1701" s="383">
        <f t="shared" si="182"/>
        <v>1045.4758817473032</v>
      </c>
    </row>
    <row r="1702" spans="2:14" x14ac:dyDescent="0.2">
      <c r="B1702" s="382">
        <v>22</v>
      </c>
      <c r="C1702" s="382">
        <v>5583</v>
      </c>
      <c r="D1702" s="379" t="s">
        <v>2271</v>
      </c>
      <c r="E1702" s="380">
        <v>10214</v>
      </c>
      <c r="F1702" s="380">
        <v>550</v>
      </c>
      <c r="G1702" s="380">
        <v>9334</v>
      </c>
      <c r="H1702" s="137">
        <f t="shared" si="183"/>
        <v>35.541818181818179</v>
      </c>
      <c r="I1702" s="381">
        <f t="shared" si="184"/>
        <v>1.0942789800728518</v>
      </c>
      <c r="J1702" s="137">
        <f t="shared" si="185"/>
        <v>0.13793936415730276</v>
      </c>
      <c r="K1702" s="137">
        <f t="shared" si="186"/>
        <v>0.73132455017761822</v>
      </c>
      <c r="L1702" s="137">
        <f t="shared" si="187"/>
        <v>0.5642247631917745</v>
      </c>
      <c r="M1702" s="137">
        <f t="shared" si="188"/>
        <v>1.4334886775266955</v>
      </c>
      <c r="N1702" s="383">
        <f t="shared" si="182"/>
        <v>13380.183316034176</v>
      </c>
    </row>
    <row r="1703" spans="2:14" x14ac:dyDescent="0.2">
      <c r="B1703" s="382">
        <v>22</v>
      </c>
      <c r="C1703" s="382">
        <v>5584</v>
      </c>
      <c r="D1703" s="379" t="s">
        <v>2272</v>
      </c>
      <c r="E1703" s="380">
        <v>3715</v>
      </c>
      <c r="F1703" s="380">
        <v>460</v>
      </c>
      <c r="G1703" s="380">
        <v>9919</v>
      </c>
      <c r="H1703" s="137">
        <f t="shared" si="183"/>
        <v>29.639130434782608</v>
      </c>
      <c r="I1703" s="381">
        <f t="shared" si="184"/>
        <v>0.37453372315757638</v>
      </c>
      <c r="J1703" s="137">
        <f t="shared" si="185"/>
        <v>0.15367437831078179</v>
      </c>
      <c r="K1703" s="137">
        <f t="shared" si="186"/>
        <v>0.5787356660041284</v>
      </c>
      <c r="L1703" s="137">
        <f t="shared" si="187"/>
        <v>-3.9425854818212668E-2</v>
      </c>
      <c r="M1703" s="137">
        <f t="shared" si="188"/>
        <v>0.69298418949669749</v>
      </c>
      <c r="N1703" s="383">
        <f t="shared" si="182"/>
        <v>6873.7101756177426</v>
      </c>
    </row>
    <row r="1704" spans="2:14" x14ac:dyDescent="0.2">
      <c r="B1704" s="382">
        <v>22</v>
      </c>
      <c r="C1704" s="382">
        <v>5585</v>
      </c>
      <c r="D1704" s="379" t="s">
        <v>2273</v>
      </c>
      <c r="E1704" s="380">
        <v>205</v>
      </c>
      <c r="F1704" s="380">
        <v>191</v>
      </c>
      <c r="G1704" s="380">
        <v>1493</v>
      </c>
      <c r="H1704" s="137">
        <f t="shared" si="183"/>
        <v>8.8900523560209432</v>
      </c>
      <c r="I1704" s="381">
        <f t="shared" si="184"/>
        <v>0.13730743469524448</v>
      </c>
      <c r="J1704" s="137">
        <f t="shared" si="185"/>
        <v>-7.2963620419499262E-2</v>
      </c>
      <c r="K1704" s="137">
        <f t="shared" si="186"/>
        <v>4.2356510041335282E-2</v>
      </c>
      <c r="L1704" s="137">
        <f t="shared" si="187"/>
        <v>-0.2383876322840961</v>
      </c>
      <c r="M1704" s="137">
        <f t="shared" si="188"/>
        <v>-0.26899474266226009</v>
      </c>
      <c r="N1704" s="383">
        <f t="shared" si="182"/>
        <v>-401.60915079475433</v>
      </c>
    </row>
    <row r="1705" spans="2:14" x14ac:dyDescent="0.2">
      <c r="B1705" s="382">
        <v>22</v>
      </c>
      <c r="C1705" s="382">
        <v>5586</v>
      </c>
      <c r="D1705" s="379" t="s">
        <v>2274</v>
      </c>
      <c r="E1705" s="380">
        <v>131028</v>
      </c>
      <c r="F1705" s="380">
        <v>4127</v>
      </c>
      <c r="G1705" s="380">
        <v>144160</v>
      </c>
      <c r="H1705" s="137">
        <f t="shared" si="183"/>
        <v>66.679912769566272</v>
      </c>
      <c r="I1705" s="381">
        <f t="shared" si="184"/>
        <v>0.90890677025527189</v>
      </c>
      <c r="J1705" s="137">
        <f t="shared" si="185"/>
        <v>3.7644163184427142</v>
      </c>
      <c r="K1705" s="137">
        <f t="shared" si="186"/>
        <v>1.536267537517455</v>
      </c>
      <c r="L1705" s="137">
        <f t="shared" si="187"/>
        <v>0.40875302101198341</v>
      </c>
      <c r="M1705" s="137">
        <f t="shared" si="188"/>
        <v>5.7094368769721529</v>
      </c>
      <c r="N1705" s="383">
        <f t="shared" si="182"/>
        <v>823072.42018430552</v>
      </c>
    </row>
    <row r="1706" spans="2:14" x14ac:dyDescent="0.2">
      <c r="B1706" s="382">
        <v>22</v>
      </c>
      <c r="C1706" s="382">
        <v>5587</v>
      </c>
      <c r="D1706" s="379" t="s">
        <v>2275</v>
      </c>
      <c r="E1706" s="380">
        <v>8944</v>
      </c>
      <c r="F1706" s="380">
        <v>971</v>
      </c>
      <c r="G1706" s="380">
        <v>9272</v>
      </c>
      <c r="H1706" s="137">
        <f t="shared" si="183"/>
        <v>18.760041194644696</v>
      </c>
      <c r="I1706" s="381">
        <f t="shared" si="184"/>
        <v>0.96462467644521144</v>
      </c>
      <c r="J1706" s="137">
        <f t="shared" si="185"/>
        <v>0.1362717216316349</v>
      </c>
      <c r="K1706" s="137">
        <f t="shared" si="186"/>
        <v>0.29750308872437009</v>
      </c>
      <c r="L1706" s="137">
        <f t="shared" si="187"/>
        <v>0.45548364991522983</v>
      </c>
      <c r="M1706" s="137">
        <f t="shared" si="188"/>
        <v>0.88925846027123479</v>
      </c>
      <c r="N1706" s="383">
        <f t="shared" si="182"/>
        <v>8245.2044436348897</v>
      </c>
    </row>
    <row r="1707" spans="2:14" x14ac:dyDescent="0.2">
      <c r="B1707" s="382">
        <v>22</v>
      </c>
      <c r="C1707" s="382">
        <v>5588</v>
      </c>
      <c r="D1707" s="379" t="s">
        <v>2276</v>
      </c>
      <c r="E1707" s="380">
        <v>1548</v>
      </c>
      <c r="F1707" s="380">
        <v>50</v>
      </c>
      <c r="G1707" s="380">
        <v>1536</v>
      </c>
      <c r="H1707" s="137">
        <f t="shared" si="183"/>
        <v>61.68</v>
      </c>
      <c r="I1707" s="381">
        <f t="shared" si="184"/>
        <v>1.0078125</v>
      </c>
      <c r="J1707" s="137">
        <f t="shared" si="185"/>
        <v>-7.1807029635568329E-2</v>
      </c>
      <c r="K1707" s="137">
        <f t="shared" si="186"/>
        <v>1.4070160603651938</v>
      </c>
      <c r="L1707" s="137">
        <f t="shared" si="187"/>
        <v>0.49170529379391026</v>
      </c>
      <c r="M1707" s="137">
        <f t="shared" si="188"/>
        <v>1.8269143245235355</v>
      </c>
      <c r="N1707" s="383">
        <f t="shared" si="182"/>
        <v>2806.1404024681506</v>
      </c>
    </row>
    <row r="1708" spans="2:14" x14ac:dyDescent="0.2">
      <c r="B1708" s="382">
        <v>22</v>
      </c>
      <c r="C1708" s="382">
        <v>5589</v>
      </c>
      <c r="D1708" s="379" t="s">
        <v>2277</v>
      </c>
      <c r="E1708" s="380">
        <v>6916</v>
      </c>
      <c r="F1708" s="380">
        <v>219</v>
      </c>
      <c r="G1708" s="380">
        <v>12417</v>
      </c>
      <c r="H1708" s="137">
        <f t="shared" si="183"/>
        <v>88.278538812785385</v>
      </c>
      <c r="I1708" s="381">
        <f t="shared" si="184"/>
        <v>0.55697833615204961</v>
      </c>
      <c r="J1708" s="137">
        <f t="shared" si="185"/>
        <v>0.22086423361914187</v>
      </c>
      <c r="K1708" s="137">
        <f t="shared" si="186"/>
        <v>2.094608142485157</v>
      </c>
      <c r="L1708" s="137">
        <f t="shared" si="187"/>
        <v>0.11359051080359085</v>
      </c>
      <c r="M1708" s="137">
        <f t="shared" si="188"/>
        <v>2.4290628869078899</v>
      </c>
      <c r="N1708" s="383">
        <f t="shared" si="182"/>
        <v>30161.673866735269</v>
      </c>
    </row>
    <row r="1709" spans="2:14" x14ac:dyDescent="0.2">
      <c r="B1709" s="382">
        <v>22</v>
      </c>
      <c r="C1709" s="382">
        <v>5590</v>
      </c>
      <c r="D1709" s="379" t="s">
        <v>2278</v>
      </c>
      <c r="E1709" s="380">
        <v>6074</v>
      </c>
      <c r="F1709" s="380">
        <v>589</v>
      </c>
      <c r="G1709" s="380">
        <v>19287</v>
      </c>
      <c r="H1709" s="137">
        <f t="shared" si="183"/>
        <v>43.05772495755518</v>
      </c>
      <c r="I1709" s="381">
        <f t="shared" si="184"/>
        <v>0.31492715300461449</v>
      </c>
      <c r="J1709" s="137">
        <f t="shared" si="185"/>
        <v>0.40564978444717786</v>
      </c>
      <c r="K1709" s="137">
        <f t="shared" si="186"/>
        <v>0.92561635038975787</v>
      </c>
      <c r="L1709" s="137">
        <f t="shared" si="187"/>
        <v>-8.9417907651603762E-2</v>
      </c>
      <c r="M1709" s="137">
        <f t="shared" si="188"/>
        <v>1.2418482271853319</v>
      </c>
      <c r="N1709" s="383">
        <f t="shared" si="182"/>
        <v>23951.526757723495</v>
      </c>
    </row>
    <row r="1710" spans="2:14" x14ac:dyDescent="0.2">
      <c r="B1710" s="382">
        <v>22</v>
      </c>
      <c r="C1710" s="382">
        <v>5591</v>
      </c>
      <c r="D1710" s="379" t="s">
        <v>2279</v>
      </c>
      <c r="E1710" s="380">
        <v>16129</v>
      </c>
      <c r="F1710" s="380">
        <v>295</v>
      </c>
      <c r="G1710" s="380">
        <v>21408</v>
      </c>
      <c r="H1710" s="137">
        <f t="shared" si="183"/>
        <v>127.24406779661017</v>
      </c>
      <c r="I1710" s="381">
        <f t="shared" si="184"/>
        <v>0.75340994020926755</v>
      </c>
      <c r="J1710" s="137">
        <f t="shared" si="185"/>
        <v>0.46269929730107368</v>
      </c>
      <c r="K1710" s="137">
        <f t="shared" si="186"/>
        <v>3.1018961515548615</v>
      </c>
      <c r="L1710" s="137">
        <f t="shared" si="187"/>
        <v>0.27833777109681268</v>
      </c>
      <c r="M1710" s="137">
        <f t="shared" si="188"/>
        <v>3.8429332199527479</v>
      </c>
      <c r="N1710" s="383">
        <f t="shared" si="182"/>
        <v>82269.514372748425</v>
      </c>
    </row>
    <row r="1711" spans="2:14" x14ac:dyDescent="0.2">
      <c r="B1711" s="382">
        <v>22</v>
      </c>
      <c r="C1711" s="382">
        <v>5592</v>
      </c>
      <c r="D1711" s="379" t="s">
        <v>2280</v>
      </c>
      <c r="E1711" s="380">
        <v>1856</v>
      </c>
      <c r="F1711" s="380">
        <v>290</v>
      </c>
      <c r="G1711" s="380">
        <v>3991</v>
      </c>
      <c r="H1711" s="137">
        <f t="shared" si="183"/>
        <v>20.162068965517243</v>
      </c>
      <c r="I1711" s="381">
        <f t="shared" si="184"/>
        <v>0.46504635429716862</v>
      </c>
      <c r="J1711" s="137">
        <f t="shared" si="185"/>
        <v>-5.773765111139177E-3</v>
      </c>
      <c r="K1711" s="137">
        <f t="shared" si="186"/>
        <v>0.33374655310974755</v>
      </c>
      <c r="L1711" s="137">
        <f t="shared" si="187"/>
        <v>3.648712300298964E-2</v>
      </c>
      <c r="M1711" s="137">
        <f t="shared" si="188"/>
        <v>0.36445991100159797</v>
      </c>
      <c r="N1711" s="383">
        <f t="shared" si="182"/>
        <v>1454.5595048073776</v>
      </c>
    </row>
    <row r="1712" spans="2:14" x14ac:dyDescent="0.2">
      <c r="B1712" s="382">
        <v>22</v>
      </c>
      <c r="C1712" s="382">
        <v>5601</v>
      </c>
      <c r="D1712" s="379" t="s">
        <v>2281</v>
      </c>
      <c r="E1712" s="380">
        <v>826</v>
      </c>
      <c r="F1712" s="380">
        <v>218</v>
      </c>
      <c r="G1712" s="380">
        <v>2229</v>
      </c>
      <c r="H1712" s="137">
        <f t="shared" si="183"/>
        <v>14.013761467889909</v>
      </c>
      <c r="I1712" s="381">
        <f t="shared" si="184"/>
        <v>0.3705697622252131</v>
      </c>
      <c r="J1712" s="137">
        <f t="shared" si="185"/>
        <v>-5.3167089792216231E-2</v>
      </c>
      <c r="K1712" s="137">
        <f t="shared" si="186"/>
        <v>0.17480821504678326</v>
      </c>
      <c r="L1712" s="137">
        <f t="shared" si="187"/>
        <v>-4.2750430344898234E-2</v>
      </c>
      <c r="M1712" s="137">
        <f t="shared" si="188"/>
        <v>7.8890694909668796E-2</v>
      </c>
      <c r="N1712" s="383">
        <f t="shared" si="182"/>
        <v>175.84735895365174</v>
      </c>
    </row>
    <row r="1713" spans="2:14" x14ac:dyDescent="0.2">
      <c r="B1713" s="382">
        <v>22</v>
      </c>
      <c r="C1713" s="382">
        <v>5604</v>
      </c>
      <c r="D1713" s="379" t="s">
        <v>2282</v>
      </c>
      <c r="E1713" s="380">
        <v>1252</v>
      </c>
      <c r="F1713" s="380">
        <v>1845</v>
      </c>
      <c r="G1713" s="380">
        <v>2066</v>
      </c>
      <c r="H1713" s="137">
        <f t="shared" si="183"/>
        <v>1.7983739837398374</v>
      </c>
      <c r="I1713" s="381">
        <f t="shared" si="184"/>
        <v>0.60600193610842212</v>
      </c>
      <c r="J1713" s="137">
        <f t="shared" si="185"/>
        <v>-5.7551375787117227E-2</v>
      </c>
      <c r="K1713" s="137">
        <f t="shared" si="186"/>
        <v>-0.14096866928686125</v>
      </c>
      <c r="L1713" s="137">
        <f t="shared" si="187"/>
        <v>0.15470662254786341</v>
      </c>
      <c r="M1713" s="137">
        <f t="shared" si="188"/>
        <v>-4.3813422526115059E-2</v>
      </c>
      <c r="N1713" s="383">
        <f t="shared" si="182"/>
        <v>-90.518530938953717</v>
      </c>
    </row>
    <row r="1714" spans="2:14" x14ac:dyDescent="0.2">
      <c r="B1714" s="382">
        <v>22</v>
      </c>
      <c r="C1714" s="382">
        <v>5606</v>
      </c>
      <c r="D1714" s="379" t="s">
        <v>2283</v>
      </c>
      <c r="E1714" s="380">
        <v>3501</v>
      </c>
      <c r="F1714" s="380">
        <v>838</v>
      </c>
      <c r="G1714" s="380">
        <v>10794</v>
      </c>
      <c r="H1714" s="137">
        <f t="shared" si="183"/>
        <v>17.058472553699286</v>
      </c>
      <c r="I1714" s="381">
        <f t="shared" si="184"/>
        <v>0.32434685936631463</v>
      </c>
      <c r="J1714" s="137">
        <f t="shared" si="185"/>
        <v>0.17720965589077184</v>
      </c>
      <c r="K1714" s="137">
        <f t="shared" si="186"/>
        <v>0.25351626926287019</v>
      </c>
      <c r="L1714" s="137">
        <f t="shared" si="187"/>
        <v>-8.1517596378858193E-2</v>
      </c>
      <c r="M1714" s="137">
        <f t="shared" si="188"/>
        <v>0.34920832877478386</v>
      </c>
      <c r="N1714" s="383">
        <f t="shared" si="182"/>
        <v>3769.3547007950169</v>
      </c>
    </row>
    <row r="1715" spans="2:14" x14ac:dyDescent="0.2">
      <c r="B1715" s="382">
        <v>22</v>
      </c>
      <c r="C1715" s="382">
        <v>5607</v>
      </c>
      <c r="D1715" s="379" t="s">
        <v>2284</v>
      </c>
      <c r="E1715" s="380">
        <v>2428</v>
      </c>
      <c r="F1715" s="380">
        <v>2223</v>
      </c>
      <c r="G1715" s="380">
        <v>3008</v>
      </c>
      <c r="H1715" s="137">
        <f t="shared" si="183"/>
        <v>2.4453441295546559</v>
      </c>
      <c r="I1715" s="381">
        <f t="shared" si="184"/>
        <v>0.80718085106382975</v>
      </c>
      <c r="J1715" s="137">
        <f t="shared" si="185"/>
        <v>-3.221396838100226E-2</v>
      </c>
      <c r="K1715" s="137">
        <f t="shared" si="186"/>
        <v>-0.12424400810297562</v>
      </c>
      <c r="L1715" s="137">
        <f t="shared" si="187"/>
        <v>0.32343545427909626</v>
      </c>
      <c r="M1715" s="137">
        <f t="shared" si="188"/>
        <v>0.16697747779511837</v>
      </c>
      <c r="N1715" s="383">
        <f t="shared" si="182"/>
        <v>502.26825320771604</v>
      </c>
    </row>
    <row r="1716" spans="2:14" x14ac:dyDescent="0.2">
      <c r="B1716" s="382">
        <v>22</v>
      </c>
      <c r="C1716" s="382">
        <v>5609</v>
      </c>
      <c r="D1716" s="379" t="s">
        <v>2285</v>
      </c>
      <c r="E1716" s="380">
        <v>83</v>
      </c>
      <c r="F1716" s="380">
        <v>29</v>
      </c>
      <c r="G1716" s="380">
        <v>326</v>
      </c>
      <c r="H1716" s="137">
        <f t="shared" si="183"/>
        <v>14.103448275862069</v>
      </c>
      <c r="I1716" s="381">
        <f t="shared" si="184"/>
        <v>0.254601226993865</v>
      </c>
      <c r="J1716" s="137">
        <f t="shared" si="185"/>
        <v>-0.10435295634618312</v>
      </c>
      <c r="K1716" s="137">
        <f t="shared" si="186"/>
        <v>0.17712668597732284</v>
      </c>
      <c r="L1716" s="137">
        <f t="shared" si="187"/>
        <v>-0.14001328451380982</v>
      </c>
      <c r="M1716" s="137">
        <f t="shared" si="188"/>
        <v>-6.7239554882670097E-2</v>
      </c>
      <c r="N1716" s="383">
        <f t="shared" si="182"/>
        <v>-21.920094891750452</v>
      </c>
    </row>
    <row r="1717" spans="2:14" x14ac:dyDescent="0.2">
      <c r="B1717" s="382">
        <v>22</v>
      </c>
      <c r="C1717" s="382">
        <v>5610</v>
      </c>
      <c r="D1717" s="379" t="s">
        <v>2286</v>
      </c>
      <c r="E1717" s="380">
        <v>92</v>
      </c>
      <c r="F1717" s="380">
        <v>87</v>
      </c>
      <c r="G1717" s="380">
        <v>388</v>
      </c>
      <c r="H1717" s="137">
        <f t="shared" si="183"/>
        <v>5.5172413793103452</v>
      </c>
      <c r="I1717" s="381">
        <f t="shared" si="184"/>
        <v>0.23711340206185566</v>
      </c>
      <c r="J1717" s="137">
        <f t="shared" si="185"/>
        <v>-0.10268531382051524</v>
      </c>
      <c r="K1717" s="137">
        <f t="shared" si="186"/>
        <v>-4.4833171256449117E-2</v>
      </c>
      <c r="L1717" s="137">
        <f t="shared" si="187"/>
        <v>-0.15468032986969266</v>
      </c>
      <c r="M1717" s="137">
        <f t="shared" si="188"/>
        <v>-0.30219881494665701</v>
      </c>
      <c r="N1717" s="383">
        <f t="shared" si="182"/>
        <v>-117.25314019930292</v>
      </c>
    </row>
    <row r="1718" spans="2:14" x14ac:dyDescent="0.2">
      <c r="B1718" s="382">
        <v>22</v>
      </c>
      <c r="C1718" s="382">
        <v>5611</v>
      </c>
      <c r="D1718" s="379" t="s">
        <v>2287</v>
      </c>
      <c r="E1718" s="380">
        <v>1461</v>
      </c>
      <c r="F1718" s="380">
        <v>1607</v>
      </c>
      <c r="G1718" s="380">
        <v>3449</v>
      </c>
      <c r="H1718" s="137">
        <f t="shared" si="183"/>
        <v>3.0553827006845053</v>
      </c>
      <c r="I1718" s="381">
        <f t="shared" si="184"/>
        <v>0.42360104378080604</v>
      </c>
      <c r="J1718" s="137">
        <f t="shared" si="185"/>
        <v>-2.0352188480687285E-2</v>
      </c>
      <c r="K1718" s="137">
        <f t="shared" si="186"/>
        <v>-0.10847405569134028</v>
      </c>
      <c r="L1718" s="137">
        <f t="shared" si="187"/>
        <v>1.7269254658169402E-3</v>
      </c>
      <c r="M1718" s="137">
        <f t="shared" si="188"/>
        <v>-0.12709931870621063</v>
      </c>
      <c r="N1718" s="383">
        <f t="shared" si="182"/>
        <v>-438.36555021772045</v>
      </c>
    </row>
    <row r="1719" spans="2:14" x14ac:dyDescent="0.2">
      <c r="B1719" s="382">
        <v>22</v>
      </c>
      <c r="C1719" s="382">
        <v>5613</v>
      </c>
      <c r="D1719" s="379" t="s">
        <v>2288</v>
      </c>
      <c r="E1719" s="380">
        <v>1768</v>
      </c>
      <c r="F1719" s="380">
        <v>961</v>
      </c>
      <c r="G1719" s="380">
        <v>5414</v>
      </c>
      <c r="H1719" s="137">
        <f t="shared" si="183"/>
        <v>7.4734651404786678</v>
      </c>
      <c r="I1719" s="381">
        <f t="shared" si="184"/>
        <v>0.32656076837827852</v>
      </c>
      <c r="J1719" s="137">
        <f t="shared" si="185"/>
        <v>3.2501320598947454E-2</v>
      </c>
      <c r="K1719" s="137">
        <f t="shared" si="186"/>
        <v>5.7366731437146004E-3</v>
      </c>
      <c r="L1719" s="137">
        <f t="shared" si="187"/>
        <v>-7.9660790056830286E-2</v>
      </c>
      <c r="M1719" s="137">
        <f t="shared" si="188"/>
        <v>-4.1422796314168231E-2</v>
      </c>
      <c r="N1719" s="383">
        <f t="shared" si="182"/>
        <v>-224.26301924490681</v>
      </c>
    </row>
    <row r="1720" spans="2:14" x14ac:dyDescent="0.2">
      <c r="B1720" s="382">
        <v>22</v>
      </c>
      <c r="C1720" s="382">
        <v>5621</v>
      </c>
      <c r="D1720" s="379" t="s">
        <v>2289</v>
      </c>
      <c r="E1720" s="380">
        <v>1909</v>
      </c>
      <c r="F1720" s="380">
        <v>389</v>
      </c>
      <c r="G1720" s="380">
        <v>578</v>
      </c>
      <c r="H1720" s="137">
        <f t="shared" si="183"/>
        <v>6.3933161953727504</v>
      </c>
      <c r="I1720" s="381">
        <f t="shared" si="184"/>
        <v>3.3027681660899653</v>
      </c>
      <c r="J1720" s="137">
        <f t="shared" si="185"/>
        <v>-9.757479640314598E-2</v>
      </c>
      <c r="K1720" s="137">
        <f t="shared" si="186"/>
        <v>-2.2185983337251851E-2</v>
      </c>
      <c r="L1720" s="137">
        <f t="shared" si="187"/>
        <v>2.4164854751571685</v>
      </c>
      <c r="M1720" s="137">
        <f t="shared" si="188"/>
        <v>2.2967246954167706</v>
      </c>
      <c r="N1720" s="383">
        <f t="shared" si="182"/>
        <v>1327.5068739508934</v>
      </c>
    </row>
    <row r="1721" spans="2:14" x14ac:dyDescent="0.2">
      <c r="B1721" s="382">
        <v>22</v>
      </c>
      <c r="C1721" s="382">
        <v>5622</v>
      </c>
      <c r="D1721" s="379" t="s">
        <v>2290</v>
      </c>
      <c r="E1721" s="380">
        <v>355</v>
      </c>
      <c r="F1721" s="380">
        <v>292</v>
      </c>
      <c r="G1721" s="380">
        <v>614</v>
      </c>
      <c r="H1721" s="137">
        <f t="shared" si="183"/>
        <v>3.3184931506849313</v>
      </c>
      <c r="I1721" s="381">
        <f t="shared" si="184"/>
        <v>0.57817589576547235</v>
      </c>
      <c r="J1721" s="137">
        <f t="shared" si="185"/>
        <v>-9.6606487839854968E-2</v>
      </c>
      <c r="K1721" s="137">
        <f t="shared" si="186"/>
        <v>-0.10167245416665983</v>
      </c>
      <c r="L1721" s="137">
        <f t="shared" si="187"/>
        <v>0.13136891203375337</v>
      </c>
      <c r="M1721" s="137">
        <f t="shared" si="188"/>
        <v>-6.6910029972761437E-2</v>
      </c>
      <c r="N1721" s="383">
        <f t="shared" si="182"/>
        <v>-41.08275840327552</v>
      </c>
    </row>
    <row r="1722" spans="2:14" x14ac:dyDescent="0.2">
      <c r="B1722" s="382">
        <v>22</v>
      </c>
      <c r="C1722" s="382">
        <v>5623</v>
      </c>
      <c r="D1722" s="379" t="s">
        <v>2291</v>
      </c>
      <c r="E1722" s="380">
        <v>129</v>
      </c>
      <c r="F1722" s="380">
        <v>211</v>
      </c>
      <c r="G1722" s="380">
        <v>687</v>
      </c>
      <c r="H1722" s="137">
        <f t="shared" si="183"/>
        <v>3.8672985781990521</v>
      </c>
      <c r="I1722" s="381">
        <f t="shared" si="184"/>
        <v>0.18777292576419213</v>
      </c>
      <c r="J1722" s="137">
        <f t="shared" si="185"/>
        <v>-9.4642973253181509E-2</v>
      </c>
      <c r="K1722" s="137">
        <f t="shared" si="186"/>
        <v>-8.7485424223429115E-2</v>
      </c>
      <c r="L1722" s="137">
        <f t="shared" si="187"/>
        <v>-0.19606220592073242</v>
      </c>
      <c r="M1722" s="137">
        <f t="shared" si="188"/>
        <v>-0.37819060339734306</v>
      </c>
      <c r="N1722" s="383">
        <f t="shared" si="182"/>
        <v>-259.81694453397466</v>
      </c>
    </row>
    <row r="1723" spans="2:14" x14ac:dyDescent="0.2">
      <c r="B1723" s="382">
        <v>22</v>
      </c>
      <c r="C1723" s="382">
        <v>5624</v>
      </c>
      <c r="D1723" s="379" t="s">
        <v>2292</v>
      </c>
      <c r="E1723" s="380">
        <v>6201</v>
      </c>
      <c r="F1723" s="380">
        <v>474</v>
      </c>
      <c r="G1723" s="380">
        <v>10624</v>
      </c>
      <c r="H1723" s="137">
        <f t="shared" si="183"/>
        <v>35.495780590717303</v>
      </c>
      <c r="I1723" s="381">
        <f t="shared" si="184"/>
        <v>0.58367846385542166</v>
      </c>
      <c r="J1723" s="137">
        <f t="shared" si="185"/>
        <v>0.17263708767523092</v>
      </c>
      <c r="K1723" s="137">
        <f t="shared" si="186"/>
        <v>0.73013444408406003</v>
      </c>
      <c r="L1723" s="137">
        <f t="shared" si="187"/>
        <v>0.13598391796290107</v>
      </c>
      <c r="M1723" s="137">
        <f t="shared" si="188"/>
        <v>1.038755449722192</v>
      </c>
      <c r="N1723" s="383">
        <f t="shared" si="182"/>
        <v>11035.737897848569</v>
      </c>
    </row>
    <row r="1724" spans="2:14" x14ac:dyDescent="0.2">
      <c r="B1724" s="382">
        <v>22</v>
      </c>
      <c r="C1724" s="382">
        <v>5627</v>
      </c>
      <c r="D1724" s="379" t="s">
        <v>2293</v>
      </c>
      <c r="E1724" s="380">
        <v>4053</v>
      </c>
      <c r="F1724" s="380">
        <v>165</v>
      </c>
      <c r="G1724" s="380">
        <v>9311</v>
      </c>
      <c r="H1724" s="137">
        <f t="shared" si="183"/>
        <v>80.993939393939399</v>
      </c>
      <c r="I1724" s="381">
        <f t="shared" si="184"/>
        <v>0.43529159059177319</v>
      </c>
      <c r="J1724" s="137">
        <f t="shared" si="185"/>
        <v>0.13732072257520017</v>
      </c>
      <c r="K1724" s="137">
        <f t="shared" si="186"/>
        <v>1.9062958101022012</v>
      </c>
      <c r="L1724" s="137">
        <f t="shared" si="187"/>
        <v>1.1531791478495252E-2</v>
      </c>
      <c r="M1724" s="137">
        <f t="shared" si="188"/>
        <v>2.0551483241558968</v>
      </c>
      <c r="N1724" s="383">
        <f t="shared" si="182"/>
        <v>19135.486046215556</v>
      </c>
    </row>
    <row r="1725" spans="2:14" x14ac:dyDescent="0.2">
      <c r="B1725" s="382">
        <v>22</v>
      </c>
      <c r="C1725" s="382">
        <v>5628</v>
      </c>
      <c r="D1725" s="379" t="s">
        <v>2294</v>
      </c>
      <c r="E1725" s="380">
        <v>80</v>
      </c>
      <c r="F1725" s="380">
        <v>86</v>
      </c>
      <c r="G1725" s="380">
        <v>422</v>
      </c>
      <c r="H1725" s="137">
        <f t="shared" si="183"/>
        <v>5.8372093023255811</v>
      </c>
      <c r="I1725" s="381">
        <f t="shared" si="184"/>
        <v>0.1895734597156398</v>
      </c>
      <c r="J1725" s="137">
        <f t="shared" si="185"/>
        <v>-0.10177080017740706</v>
      </c>
      <c r="K1725" s="137">
        <f t="shared" si="186"/>
        <v>-3.656176161450695E-2</v>
      </c>
      <c r="L1725" s="137">
        <f t="shared" si="187"/>
        <v>-0.19455209741762453</v>
      </c>
      <c r="M1725" s="137">
        <f t="shared" si="188"/>
        <v>-0.33288465920953852</v>
      </c>
      <c r="N1725" s="383">
        <f t="shared" si="182"/>
        <v>-140.47732618642524</v>
      </c>
    </row>
    <row r="1726" spans="2:14" x14ac:dyDescent="0.2">
      <c r="B1726" s="382">
        <v>22</v>
      </c>
      <c r="C1726" s="382">
        <v>5629</v>
      </c>
      <c r="D1726" s="379" t="s">
        <v>2295</v>
      </c>
      <c r="E1726" s="380">
        <v>46</v>
      </c>
      <c r="F1726" s="380">
        <v>101</v>
      </c>
      <c r="G1726" s="380">
        <v>220</v>
      </c>
      <c r="H1726" s="137">
        <f t="shared" si="183"/>
        <v>2.6336633663366338</v>
      </c>
      <c r="I1726" s="381">
        <f t="shared" si="184"/>
        <v>0.20909090909090908</v>
      </c>
      <c r="J1726" s="137">
        <f t="shared" si="185"/>
        <v>-0.10720408711587333</v>
      </c>
      <c r="K1726" s="137">
        <f t="shared" si="186"/>
        <v>-0.11937581526600965</v>
      </c>
      <c r="L1726" s="137">
        <f t="shared" si="187"/>
        <v>-0.17818280527688199</v>
      </c>
      <c r="M1726" s="137">
        <f t="shared" si="188"/>
        <v>-0.40476270765876499</v>
      </c>
      <c r="N1726" s="383">
        <f t="shared" si="182"/>
        <v>-89.047795684928303</v>
      </c>
    </row>
    <row r="1727" spans="2:14" x14ac:dyDescent="0.2">
      <c r="B1727" s="382">
        <v>22</v>
      </c>
      <c r="C1727" s="382">
        <v>5631</v>
      </c>
      <c r="D1727" s="379" t="s">
        <v>2296</v>
      </c>
      <c r="E1727" s="380">
        <v>121</v>
      </c>
      <c r="F1727" s="380">
        <v>329</v>
      </c>
      <c r="G1727" s="380">
        <v>743</v>
      </c>
      <c r="H1727" s="137">
        <f t="shared" si="183"/>
        <v>2.6261398176291793</v>
      </c>
      <c r="I1727" s="381">
        <f t="shared" si="184"/>
        <v>0.16285329744279947</v>
      </c>
      <c r="J1727" s="137">
        <f t="shared" si="185"/>
        <v>-9.3136715488062141E-2</v>
      </c>
      <c r="K1727" s="137">
        <f t="shared" si="186"/>
        <v>-0.11957030461586084</v>
      </c>
      <c r="L1727" s="137">
        <f t="shared" si="187"/>
        <v>-0.21696230757789223</v>
      </c>
      <c r="M1727" s="137">
        <f t="shared" si="188"/>
        <v>-0.42966932768181521</v>
      </c>
      <c r="N1727" s="383">
        <f t="shared" si="182"/>
        <v>-319.24431046758872</v>
      </c>
    </row>
    <row r="1728" spans="2:14" x14ac:dyDescent="0.2">
      <c r="B1728" s="382">
        <v>22</v>
      </c>
      <c r="C1728" s="382">
        <v>5632</v>
      </c>
      <c r="D1728" s="379" t="s">
        <v>2297</v>
      </c>
      <c r="E1728" s="380">
        <v>904</v>
      </c>
      <c r="F1728" s="380">
        <v>166</v>
      </c>
      <c r="G1728" s="380">
        <v>1818</v>
      </c>
      <c r="H1728" s="137">
        <f t="shared" si="183"/>
        <v>16.397590361445783</v>
      </c>
      <c r="I1728" s="381">
        <f t="shared" si="184"/>
        <v>0.49724972497249725</v>
      </c>
      <c r="J1728" s="137">
        <f t="shared" si="185"/>
        <v>-6.422194588978869E-2</v>
      </c>
      <c r="K1728" s="137">
        <f t="shared" si="186"/>
        <v>0.23643197129424781</v>
      </c>
      <c r="L1728" s="137">
        <f t="shared" si="187"/>
        <v>6.3496102115241218E-2</v>
      </c>
      <c r="M1728" s="137">
        <f t="shared" si="188"/>
        <v>0.23570612751970033</v>
      </c>
      <c r="N1728" s="383">
        <f t="shared" si="182"/>
        <v>428.51373983081521</v>
      </c>
    </row>
    <row r="1729" spans="2:14" x14ac:dyDescent="0.2">
      <c r="B1729" s="382">
        <v>22</v>
      </c>
      <c r="C1729" s="382">
        <v>5633</v>
      </c>
      <c r="D1729" s="379" t="s">
        <v>2298</v>
      </c>
      <c r="E1729" s="380">
        <v>1599</v>
      </c>
      <c r="F1729" s="380">
        <v>384</v>
      </c>
      <c r="G1729" s="380">
        <v>2909</v>
      </c>
      <c r="H1729" s="137">
        <f t="shared" si="183"/>
        <v>11.739583333333334</v>
      </c>
      <c r="I1729" s="381">
        <f t="shared" si="184"/>
        <v>0.549673427294603</v>
      </c>
      <c r="J1729" s="137">
        <f t="shared" si="185"/>
        <v>-3.4876816930052554E-2</v>
      </c>
      <c r="K1729" s="137">
        <f t="shared" si="186"/>
        <v>0.11601901276549832</v>
      </c>
      <c r="L1729" s="137">
        <f t="shared" si="187"/>
        <v>0.10746388099403399</v>
      </c>
      <c r="M1729" s="137">
        <f t="shared" si="188"/>
        <v>0.18860607682947977</v>
      </c>
      <c r="N1729" s="383">
        <f t="shared" si="182"/>
        <v>548.65507749695666</v>
      </c>
    </row>
    <row r="1730" spans="2:14" x14ac:dyDescent="0.2">
      <c r="B1730" s="382">
        <v>22</v>
      </c>
      <c r="C1730" s="382">
        <v>5634</v>
      </c>
      <c r="D1730" s="379" t="s">
        <v>2299</v>
      </c>
      <c r="E1730" s="380">
        <v>819</v>
      </c>
      <c r="F1730" s="380">
        <v>1325</v>
      </c>
      <c r="G1730" s="380">
        <v>3183</v>
      </c>
      <c r="H1730" s="137">
        <f t="shared" si="183"/>
        <v>3.020377358490566</v>
      </c>
      <c r="I1730" s="381">
        <f t="shared" si="184"/>
        <v>0.25730442978322338</v>
      </c>
      <c r="J1730" s="137">
        <f t="shared" si="185"/>
        <v>-2.750691286500425E-2</v>
      </c>
      <c r="K1730" s="137">
        <f t="shared" si="186"/>
        <v>-0.10937896991590977</v>
      </c>
      <c r="L1730" s="137">
        <f t="shared" si="187"/>
        <v>-0.13774610731642734</v>
      </c>
      <c r="M1730" s="137">
        <f t="shared" si="188"/>
        <v>-0.27463199009734135</v>
      </c>
      <c r="N1730" s="383">
        <f t="shared" si="182"/>
        <v>-874.1536244798375</v>
      </c>
    </row>
    <row r="1731" spans="2:14" x14ac:dyDescent="0.2">
      <c r="B1731" s="382">
        <v>22</v>
      </c>
      <c r="C1731" s="382">
        <v>5635</v>
      </c>
      <c r="D1731" s="379" t="s">
        <v>2300</v>
      </c>
      <c r="E1731" s="380">
        <v>17743</v>
      </c>
      <c r="F1731" s="380">
        <v>565</v>
      </c>
      <c r="G1731" s="380">
        <v>13320</v>
      </c>
      <c r="H1731" s="137">
        <f t="shared" si="183"/>
        <v>54.978761061946905</v>
      </c>
      <c r="I1731" s="381">
        <f t="shared" si="184"/>
        <v>1.3320570570570571</v>
      </c>
      <c r="J1731" s="137">
        <f t="shared" si="185"/>
        <v>0.24515264008169158</v>
      </c>
      <c r="K1731" s="137">
        <f t="shared" si="186"/>
        <v>1.2337840318454745</v>
      </c>
      <c r="L1731" s="137">
        <f t="shared" si="187"/>
        <v>0.76364932589874057</v>
      </c>
      <c r="M1731" s="137">
        <f t="shared" si="188"/>
        <v>2.2425859978259064</v>
      </c>
      <c r="N1731" s="383">
        <f t="shared" si="182"/>
        <v>29871.245491041074</v>
      </c>
    </row>
    <row r="1732" spans="2:14" x14ac:dyDescent="0.2">
      <c r="B1732" s="382">
        <v>22</v>
      </c>
      <c r="C1732" s="382">
        <v>5636</v>
      </c>
      <c r="D1732" s="379" t="s">
        <v>2301</v>
      </c>
      <c r="E1732" s="380">
        <v>3170</v>
      </c>
      <c r="F1732" s="380">
        <v>490</v>
      </c>
      <c r="G1732" s="380">
        <v>2913</v>
      </c>
      <c r="H1732" s="137">
        <f t="shared" si="183"/>
        <v>12.414285714285715</v>
      </c>
      <c r="I1732" s="381">
        <f t="shared" si="184"/>
        <v>1.0882251973910058</v>
      </c>
      <c r="J1732" s="137">
        <f t="shared" si="185"/>
        <v>-3.476922708968689E-2</v>
      </c>
      <c r="K1732" s="137">
        <f t="shared" si="186"/>
        <v>0.13346057292771848</v>
      </c>
      <c r="L1732" s="137">
        <f t="shared" si="187"/>
        <v>0.55914745337683158</v>
      </c>
      <c r="M1732" s="137">
        <f t="shared" si="188"/>
        <v>0.65783879921486321</v>
      </c>
      <c r="N1732" s="383">
        <f t="shared" si="182"/>
        <v>1916.2844221128964</v>
      </c>
    </row>
    <row r="1733" spans="2:14" x14ac:dyDescent="0.2">
      <c r="B1733" s="382">
        <v>22</v>
      </c>
      <c r="C1733" s="382">
        <v>5637</v>
      </c>
      <c r="D1733" s="379" t="s">
        <v>2302</v>
      </c>
      <c r="E1733" s="380">
        <v>922</v>
      </c>
      <c r="F1733" s="380">
        <v>395</v>
      </c>
      <c r="G1733" s="380">
        <v>1054</v>
      </c>
      <c r="H1733" s="137">
        <f t="shared" si="183"/>
        <v>5.0025316455696203</v>
      </c>
      <c r="I1733" s="381">
        <f t="shared" si="184"/>
        <v>0.8747628083491461</v>
      </c>
      <c r="J1733" s="137">
        <f t="shared" si="185"/>
        <v>-8.4771605399631397E-2</v>
      </c>
      <c r="K1733" s="137">
        <f t="shared" si="186"/>
        <v>-5.8138802065765577E-2</v>
      </c>
      <c r="L1733" s="137">
        <f t="shared" si="187"/>
        <v>0.38011646730369203</v>
      </c>
      <c r="M1733" s="137">
        <f t="shared" si="188"/>
        <v>0.23720605983829507</v>
      </c>
      <c r="N1733" s="383">
        <f t="shared" si="182"/>
        <v>250.01518706956301</v>
      </c>
    </row>
    <row r="1734" spans="2:14" x14ac:dyDescent="0.2">
      <c r="B1734" s="382">
        <v>22</v>
      </c>
      <c r="C1734" s="382">
        <v>5638</v>
      </c>
      <c r="D1734" s="379" t="s">
        <v>2303</v>
      </c>
      <c r="E1734" s="380">
        <v>1592</v>
      </c>
      <c r="F1734" s="380">
        <v>369</v>
      </c>
      <c r="G1734" s="380">
        <v>2687</v>
      </c>
      <c r="H1734" s="137">
        <f t="shared" si="183"/>
        <v>11.596205962059621</v>
      </c>
      <c r="I1734" s="381">
        <f t="shared" si="184"/>
        <v>0.59248232229251951</v>
      </c>
      <c r="J1734" s="137">
        <f t="shared" si="185"/>
        <v>-4.0848053070347168E-2</v>
      </c>
      <c r="K1734" s="137">
        <f t="shared" si="186"/>
        <v>0.11231260069764476</v>
      </c>
      <c r="L1734" s="137">
        <f t="shared" si="187"/>
        <v>0.14336771734937229</v>
      </c>
      <c r="M1734" s="137">
        <f t="shared" si="188"/>
        <v>0.21483226497666988</v>
      </c>
      <c r="N1734" s="383">
        <f t="shared" si="182"/>
        <v>577.254295992312</v>
      </c>
    </row>
    <row r="1735" spans="2:14" x14ac:dyDescent="0.2">
      <c r="B1735" s="382">
        <v>22</v>
      </c>
      <c r="C1735" s="382">
        <v>5639</v>
      </c>
      <c r="D1735" s="379" t="s">
        <v>2304</v>
      </c>
      <c r="E1735" s="380">
        <v>197</v>
      </c>
      <c r="F1735" s="380">
        <v>203</v>
      </c>
      <c r="G1735" s="380">
        <v>831</v>
      </c>
      <c r="H1735" s="137">
        <f t="shared" si="183"/>
        <v>5.0640394088669947</v>
      </c>
      <c r="I1735" s="381">
        <f t="shared" si="184"/>
        <v>0.23706377858002406</v>
      </c>
      <c r="J1735" s="137">
        <f t="shared" si="185"/>
        <v>-9.0769739000017433E-2</v>
      </c>
      <c r="K1735" s="137">
        <f t="shared" si="186"/>
        <v>-5.65487804736075E-2</v>
      </c>
      <c r="L1735" s="137">
        <f t="shared" si="187"/>
        <v>-0.1547219491025916</v>
      </c>
      <c r="M1735" s="137">
        <f t="shared" si="188"/>
        <v>-0.30204046857621653</v>
      </c>
      <c r="N1735" s="383">
        <f t="shared" si="182"/>
        <v>-250.99562938683593</v>
      </c>
    </row>
    <row r="1736" spans="2:14" x14ac:dyDescent="0.2">
      <c r="B1736" s="382">
        <v>22</v>
      </c>
      <c r="C1736" s="382">
        <v>5640</v>
      </c>
      <c r="D1736" s="379" t="s">
        <v>2305</v>
      </c>
      <c r="E1736" s="380">
        <v>265</v>
      </c>
      <c r="F1736" s="380">
        <v>235</v>
      </c>
      <c r="G1736" s="380">
        <v>732</v>
      </c>
      <c r="H1736" s="137">
        <f t="shared" si="183"/>
        <v>4.2425531914893613</v>
      </c>
      <c r="I1736" s="381">
        <f t="shared" si="184"/>
        <v>0.36202185792349728</v>
      </c>
      <c r="J1736" s="137">
        <f t="shared" si="185"/>
        <v>-9.3432587549067733E-2</v>
      </c>
      <c r="K1736" s="137">
        <f t="shared" si="186"/>
        <v>-7.7784812370518652E-2</v>
      </c>
      <c r="L1736" s="137">
        <f t="shared" si="187"/>
        <v>-4.9919560901639619E-2</v>
      </c>
      <c r="M1736" s="137">
        <f t="shared" si="188"/>
        <v>-0.22113696082122603</v>
      </c>
      <c r="N1736" s="383">
        <f t="shared" si="182"/>
        <v>-161.87225532113746</v>
      </c>
    </row>
    <row r="1737" spans="2:14" x14ac:dyDescent="0.2">
      <c r="B1737" s="382">
        <v>22</v>
      </c>
      <c r="C1737" s="382">
        <v>5642</v>
      </c>
      <c r="D1737" s="379" t="s">
        <v>2306</v>
      </c>
      <c r="E1737" s="380">
        <v>12260</v>
      </c>
      <c r="F1737" s="380">
        <v>385</v>
      </c>
      <c r="G1737" s="380">
        <v>17720</v>
      </c>
      <c r="H1737" s="137">
        <f t="shared" si="183"/>
        <v>77.870129870129873</v>
      </c>
      <c r="I1737" s="381">
        <f t="shared" si="184"/>
        <v>0.69187358916478559</v>
      </c>
      <c r="J1737" s="137">
        <f t="shared" si="185"/>
        <v>0.36350146448392717</v>
      </c>
      <c r="K1737" s="137">
        <f t="shared" si="186"/>
        <v>1.8255430022227734</v>
      </c>
      <c r="L1737" s="137">
        <f t="shared" si="187"/>
        <v>0.2267272103030043</v>
      </c>
      <c r="M1737" s="137">
        <f t="shared" si="188"/>
        <v>2.4157716770097051</v>
      </c>
      <c r="N1737" s="383">
        <f t="shared" si="182"/>
        <v>42807.474116611971</v>
      </c>
    </row>
    <row r="1738" spans="2:14" x14ac:dyDescent="0.2">
      <c r="B1738" s="382">
        <v>22</v>
      </c>
      <c r="C1738" s="382">
        <v>5643</v>
      </c>
      <c r="D1738" s="379" t="s">
        <v>2307</v>
      </c>
      <c r="E1738" s="380">
        <v>1704</v>
      </c>
      <c r="F1738" s="380">
        <v>182</v>
      </c>
      <c r="G1738" s="380">
        <v>5215</v>
      </c>
      <c r="H1738" s="137">
        <f t="shared" si="183"/>
        <v>38.016483516483518</v>
      </c>
      <c r="I1738" s="381">
        <f t="shared" si="184"/>
        <v>0.3267497603068073</v>
      </c>
      <c r="J1738" s="137">
        <f t="shared" si="185"/>
        <v>2.7148726040755442E-2</v>
      </c>
      <c r="K1738" s="137">
        <f t="shared" si="186"/>
        <v>0.79529649623033627</v>
      </c>
      <c r="L1738" s="137">
        <f t="shared" si="187"/>
        <v>-7.950228245520434E-2</v>
      </c>
      <c r="M1738" s="137">
        <f t="shared" si="188"/>
        <v>0.74294293981588744</v>
      </c>
      <c r="N1738" s="383">
        <f t="shared" si="182"/>
        <v>3874.4474311398531</v>
      </c>
    </row>
    <row r="1739" spans="2:14" x14ac:dyDescent="0.2">
      <c r="B1739" s="382">
        <v>22</v>
      </c>
      <c r="C1739" s="382">
        <v>5645</v>
      </c>
      <c r="D1739" s="379" t="s">
        <v>2308</v>
      </c>
      <c r="E1739" s="380">
        <v>536</v>
      </c>
      <c r="F1739" s="380">
        <v>170</v>
      </c>
      <c r="G1739" s="380">
        <v>462</v>
      </c>
      <c r="H1739" s="137">
        <f t="shared" si="183"/>
        <v>5.8705882352941172</v>
      </c>
      <c r="I1739" s="381">
        <f t="shared" si="184"/>
        <v>1.1601731601731602</v>
      </c>
      <c r="J1739" s="137">
        <f t="shared" si="185"/>
        <v>-0.10069490177375037</v>
      </c>
      <c r="K1739" s="137">
        <f t="shared" si="186"/>
        <v>-3.5698891282406359E-2</v>
      </c>
      <c r="L1739" s="137">
        <f t="shared" si="187"/>
        <v>0.61949023685573612</v>
      </c>
      <c r="M1739" s="137">
        <f t="shared" si="188"/>
        <v>0.48309644379957939</v>
      </c>
      <c r="N1739" s="383">
        <f t="shared" si="182"/>
        <v>223.19055703540567</v>
      </c>
    </row>
    <row r="1740" spans="2:14" x14ac:dyDescent="0.2">
      <c r="B1740" s="382">
        <v>22</v>
      </c>
      <c r="C1740" s="382">
        <v>5646</v>
      </c>
      <c r="D1740" s="379" t="s">
        <v>2309</v>
      </c>
      <c r="E1740" s="380">
        <v>3174</v>
      </c>
      <c r="F1740" s="380">
        <v>551</v>
      </c>
      <c r="G1740" s="380">
        <v>5905</v>
      </c>
      <c r="H1740" s="137">
        <f t="shared" si="183"/>
        <v>16.477313974591652</v>
      </c>
      <c r="I1740" s="381">
        <f t="shared" si="184"/>
        <v>0.53751058425063503</v>
      </c>
      <c r="J1740" s="137">
        <f t="shared" si="185"/>
        <v>4.5707973503833293E-2</v>
      </c>
      <c r="K1740" s="137">
        <f t="shared" si="186"/>
        <v>0.23849288620175188</v>
      </c>
      <c r="L1740" s="137">
        <f t="shared" si="187"/>
        <v>9.7262899952884868E-2</v>
      </c>
      <c r="M1740" s="137">
        <f t="shared" si="188"/>
        <v>0.38146375965847001</v>
      </c>
      <c r="N1740" s="383">
        <f t="shared" si="182"/>
        <v>2252.5435007832652</v>
      </c>
    </row>
    <row r="1741" spans="2:14" x14ac:dyDescent="0.2">
      <c r="B1741" s="382">
        <v>22</v>
      </c>
      <c r="C1741" s="382">
        <v>5648</v>
      </c>
      <c r="D1741" s="379" t="s">
        <v>2310</v>
      </c>
      <c r="E1741" s="380">
        <v>1686</v>
      </c>
      <c r="F1741" s="380">
        <v>181</v>
      </c>
      <c r="G1741" s="380">
        <v>5144</v>
      </c>
      <c r="H1741" s="137">
        <f t="shared" si="183"/>
        <v>37.734806629834253</v>
      </c>
      <c r="I1741" s="381">
        <f t="shared" si="184"/>
        <v>0.32776049766718507</v>
      </c>
      <c r="J1741" s="137">
        <f t="shared" si="185"/>
        <v>2.5239006374264822E-2</v>
      </c>
      <c r="K1741" s="137">
        <f t="shared" si="186"/>
        <v>0.78801493845983428</v>
      </c>
      <c r="L1741" s="137">
        <f t="shared" si="187"/>
        <v>-7.8654576650441191E-2</v>
      </c>
      <c r="M1741" s="137">
        <f t="shared" si="188"/>
        <v>0.7345993681836579</v>
      </c>
      <c r="N1741" s="383">
        <f t="shared" ref="N1741:N1804" si="189">M1741*G1741</f>
        <v>3778.7791499367363</v>
      </c>
    </row>
    <row r="1742" spans="2:14" x14ac:dyDescent="0.2">
      <c r="B1742" s="382">
        <v>22</v>
      </c>
      <c r="C1742" s="382">
        <v>5649</v>
      </c>
      <c r="D1742" s="379" t="s">
        <v>2311</v>
      </c>
      <c r="E1742" s="380">
        <v>2534</v>
      </c>
      <c r="F1742" s="380">
        <v>157</v>
      </c>
      <c r="G1742" s="380">
        <v>1928</v>
      </c>
      <c r="H1742" s="137">
        <f t="shared" ref="H1742:H1805" si="190">(G1742+E1742)/F1742</f>
        <v>28.420382165605094</v>
      </c>
      <c r="I1742" s="381">
        <f t="shared" ref="I1742:I1805" si="191">E1742/G1742</f>
        <v>1.3143153526970954</v>
      </c>
      <c r="J1742" s="137">
        <f t="shared" ref="J1742:J1805" si="192">$J$6*(G1742-G$10)/G$11</f>
        <v>-6.1263225279732804E-2</v>
      </c>
      <c r="K1742" s="137">
        <f t="shared" ref="K1742:K1805" si="193">$K$6*(H1742-H$10)/H$11</f>
        <v>0.54723011354193607</v>
      </c>
      <c r="L1742" s="137">
        <f t="shared" ref="L1742:L1805" si="194">$L$6*(I1742-I$10)/I$11</f>
        <v>0.74876935177103054</v>
      </c>
      <c r="M1742" s="137">
        <f t="shared" ref="M1742:M1805" si="195">SUM(J1742:L1742)</f>
        <v>1.2347362400332338</v>
      </c>
      <c r="N1742" s="383">
        <f t="shared" si="189"/>
        <v>2380.5714707840748</v>
      </c>
    </row>
    <row r="1743" spans="2:14" x14ac:dyDescent="0.2">
      <c r="B1743" s="382">
        <v>22</v>
      </c>
      <c r="C1743" s="382">
        <v>5650</v>
      </c>
      <c r="D1743" s="379" t="s">
        <v>2312</v>
      </c>
      <c r="E1743" s="380">
        <v>104</v>
      </c>
      <c r="F1743" s="380">
        <v>210</v>
      </c>
      <c r="G1743" s="380">
        <v>182</v>
      </c>
      <c r="H1743" s="137">
        <f t="shared" si="190"/>
        <v>1.361904761904762</v>
      </c>
      <c r="I1743" s="381">
        <f t="shared" si="191"/>
        <v>0.5714285714285714</v>
      </c>
      <c r="J1743" s="137">
        <f t="shared" si="192"/>
        <v>-0.10822619059934718</v>
      </c>
      <c r="K1743" s="137">
        <f t="shared" si="193"/>
        <v>-0.15225172446275689</v>
      </c>
      <c r="L1743" s="137">
        <f t="shared" si="194"/>
        <v>0.12570992857154831</v>
      </c>
      <c r="M1743" s="137">
        <f t="shared" si="195"/>
        <v>-0.13476798649055574</v>
      </c>
      <c r="N1743" s="383">
        <f t="shared" si="189"/>
        <v>-24.527773541281146</v>
      </c>
    </row>
    <row r="1744" spans="2:14" x14ac:dyDescent="0.2">
      <c r="B1744" s="382">
        <v>22</v>
      </c>
      <c r="C1744" s="382">
        <v>5651</v>
      </c>
      <c r="D1744" s="379" t="s">
        <v>2313</v>
      </c>
      <c r="E1744" s="380">
        <v>1452</v>
      </c>
      <c r="F1744" s="380">
        <v>164</v>
      </c>
      <c r="G1744" s="380">
        <v>977</v>
      </c>
      <c r="H1744" s="137">
        <f t="shared" si="190"/>
        <v>14.810975609756097</v>
      </c>
      <c r="I1744" s="381">
        <f t="shared" si="191"/>
        <v>1.4861821903787102</v>
      </c>
      <c r="J1744" s="137">
        <f t="shared" si="192"/>
        <v>-8.6842709826670528E-2</v>
      </c>
      <c r="K1744" s="137">
        <f t="shared" si="193"/>
        <v>0.19541679567444406</v>
      </c>
      <c r="L1744" s="137">
        <f t="shared" si="194"/>
        <v>0.89291413325465696</v>
      </c>
      <c r="M1744" s="137">
        <f t="shared" si="195"/>
        <v>1.0014882191024306</v>
      </c>
      <c r="N1744" s="383">
        <f t="shared" si="189"/>
        <v>978.45399006307468</v>
      </c>
    </row>
    <row r="1745" spans="2:14" x14ac:dyDescent="0.2">
      <c r="B1745" s="382">
        <v>22</v>
      </c>
      <c r="C1745" s="382">
        <v>5652</v>
      </c>
      <c r="D1745" s="379" t="s">
        <v>2314</v>
      </c>
      <c r="E1745" s="380">
        <v>95</v>
      </c>
      <c r="F1745" s="380">
        <v>307</v>
      </c>
      <c r="G1745" s="380">
        <v>609</v>
      </c>
      <c r="H1745" s="137">
        <f t="shared" si="190"/>
        <v>2.2931596091205213</v>
      </c>
      <c r="I1745" s="381">
        <f t="shared" si="191"/>
        <v>0.15599343185550082</v>
      </c>
      <c r="J1745" s="137">
        <f t="shared" si="192"/>
        <v>-9.6740975140312047E-2</v>
      </c>
      <c r="K1745" s="137">
        <f t="shared" si="193"/>
        <v>-0.12817809155050078</v>
      </c>
      <c r="L1745" s="137">
        <f t="shared" si="194"/>
        <v>-0.22271567942918563</v>
      </c>
      <c r="M1745" s="137">
        <f t="shared" si="195"/>
        <v>-0.44763474611999843</v>
      </c>
      <c r="N1745" s="383">
        <f t="shared" si="189"/>
        <v>-272.60956038707906</v>
      </c>
    </row>
    <row r="1746" spans="2:14" x14ac:dyDescent="0.2">
      <c r="B1746" s="382">
        <v>22</v>
      </c>
      <c r="C1746" s="382">
        <v>5653</v>
      </c>
      <c r="D1746" s="379" t="s">
        <v>2315</v>
      </c>
      <c r="E1746" s="380">
        <v>181</v>
      </c>
      <c r="F1746" s="380">
        <v>216</v>
      </c>
      <c r="G1746" s="380">
        <v>882</v>
      </c>
      <c r="H1746" s="137">
        <f t="shared" si="190"/>
        <v>4.9212962962962967</v>
      </c>
      <c r="I1746" s="381">
        <f t="shared" si="191"/>
        <v>0.20521541950113378</v>
      </c>
      <c r="J1746" s="137">
        <f t="shared" si="192"/>
        <v>-8.9397968535355157E-2</v>
      </c>
      <c r="K1746" s="137">
        <f t="shared" si="193"/>
        <v>-6.0238796480561699E-2</v>
      </c>
      <c r="L1746" s="137">
        <f t="shared" si="194"/>
        <v>-0.18143317985522325</v>
      </c>
      <c r="M1746" s="137">
        <f t="shared" si="195"/>
        <v>-0.33106994487114011</v>
      </c>
      <c r="N1746" s="383">
        <f t="shared" si="189"/>
        <v>-292.00369137634556</v>
      </c>
    </row>
    <row r="1747" spans="2:14" x14ac:dyDescent="0.2">
      <c r="B1747" s="382">
        <v>22</v>
      </c>
      <c r="C1747" s="382">
        <v>5654</v>
      </c>
      <c r="D1747" s="379" t="s">
        <v>2316</v>
      </c>
      <c r="E1747" s="380">
        <v>159</v>
      </c>
      <c r="F1747" s="380">
        <v>681</v>
      </c>
      <c r="G1747" s="380">
        <v>571</v>
      </c>
      <c r="H1747" s="137">
        <f t="shared" si="190"/>
        <v>1.0719530102790014</v>
      </c>
      <c r="I1747" s="381">
        <f t="shared" si="191"/>
        <v>0.27845884413309985</v>
      </c>
      <c r="J1747" s="137">
        <f t="shared" si="192"/>
        <v>-9.7763078623785901E-2</v>
      </c>
      <c r="K1747" s="137">
        <f t="shared" si="193"/>
        <v>-0.15974719366946591</v>
      </c>
      <c r="L1747" s="137">
        <f t="shared" si="194"/>
        <v>-0.12000389203504833</v>
      </c>
      <c r="M1747" s="137">
        <f t="shared" si="195"/>
        <v>-0.37751416432830009</v>
      </c>
      <c r="N1747" s="383">
        <f t="shared" si="189"/>
        <v>-215.56058783145934</v>
      </c>
    </row>
    <row r="1748" spans="2:14" x14ac:dyDescent="0.2">
      <c r="B1748" s="382">
        <v>22</v>
      </c>
      <c r="C1748" s="382">
        <v>5655</v>
      </c>
      <c r="D1748" s="379" t="s">
        <v>2317</v>
      </c>
      <c r="E1748" s="380">
        <v>420</v>
      </c>
      <c r="F1748" s="380">
        <v>951</v>
      </c>
      <c r="G1748" s="380">
        <v>1498</v>
      </c>
      <c r="H1748" s="137">
        <f t="shared" si="190"/>
        <v>2.0168243953732912</v>
      </c>
      <c r="I1748" s="381">
        <f t="shared" si="191"/>
        <v>0.28037383177570091</v>
      </c>
      <c r="J1748" s="137">
        <f t="shared" si="192"/>
        <v>-7.2829133119042183E-2</v>
      </c>
      <c r="K1748" s="137">
        <f t="shared" si="193"/>
        <v>-0.13532156308932797</v>
      </c>
      <c r="L1748" s="137">
        <f t="shared" si="194"/>
        <v>-0.11839779117807012</v>
      </c>
      <c r="M1748" s="137">
        <f t="shared" si="195"/>
        <v>-0.32654848738644027</v>
      </c>
      <c r="N1748" s="383">
        <f t="shared" si="189"/>
        <v>-489.16963410488751</v>
      </c>
    </row>
    <row r="1749" spans="2:14" x14ac:dyDescent="0.2">
      <c r="B1749" s="382">
        <v>22</v>
      </c>
      <c r="C1749" s="382">
        <v>5656</v>
      </c>
      <c r="D1749" s="379" t="s">
        <v>2318</v>
      </c>
      <c r="E1749" s="380">
        <v>1181</v>
      </c>
      <c r="F1749" s="380">
        <v>3297</v>
      </c>
      <c r="G1749" s="380">
        <v>4338</v>
      </c>
      <c r="H1749" s="137">
        <f t="shared" si="190"/>
        <v>1.6739460115256293</v>
      </c>
      <c r="I1749" s="381">
        <f t="shared" si="191"/>
        <v>0.27224527431996309</v>
      </c>
      <c r="J1749" s="137">
        <f t="shared" si="192"/>
        <v>3.5596535405825816E-3</v>
      </c>
      <c r="K1749" s="137">
        <f t="shared" si="193"/>
        <v>-0.14418522524472488</v>
      </c>
      <c r="L1749" s="137">
        <f t="shared" si="194"/>
        <v>-0.12521521537717592</v>
      </c>
      <c r="M1749" s="137">
        <f t="shared" si="195"/>
        <v>-0.2658407870813182</v>
      </c>
      <c r="N1749" s="383">
        <f t="shared" si="189"/>
        <v>-1153.2173343587583</v>
      </c>
    </row>
    <row r="1750" spans="2:14" x14ac:dyDescent="0.2">
      <c r="B1750" s="382">
        <v>22</v>
      </c>
      <c r="C1750" s="382">
        <v>5661</v>
      </c>
      <c r="D1750" s="379" t="s">
        <v>2319</v>
      </c>
      <c r="E1750" s="380">
        <v>70</v>
      </c>
      <c r="F1750" s="380">
        <v>341</v>
      </c>
      <c r="G1750" s="380">
        <v>378</v>
      </c>
      <c r="H1750" s="137">
        <f t="shared" si="190"/>
        <v>1.313782991202346</v>
      </c>
      <c r="I1750" s="381">
        <f t="shared" si="191"/>
        <v>0.18518518518518517</v>
      </c>
      <c r="J1750" s="137">
        <f t="shared" si="192"/>
        <v>-0.10295428842142942</v>
      </c>
      <c r="K1750" s="137">
        <f t="shared" si="193"/>
        <v>-0.15349570815469823</v>
      </c>
      <c r="L1750" s="137">
        <f t="shared" si="194"/>
        <v>-0.19823254491881345</v>
      </c>
      <c r="M1750" s="137">
        <f t="shared" si="195"/>
        <v>-0.45468254149494114</v>
      </c>
      <c r="N1750" s="383">
        <f t="shared" si="189"/>
        <v>-171.87000068508775</v>
      </c>
    </row>
    <row r="1751" spans="2:14" x14ac:dyDescent="0.2">
      <c r="B1751" s="382">
        <v>22</v>
      </c>
      <c r="C1751" s="382">
        <v>5663</v>
      </c>
      <c r="D1751" s="379" t="s">
        <v>2320</v>
      </c>
      <c r="E1751" s="380">
        <v>39</v>
      </c>
      <c r="F1751" s="380">
        <v>313</v>
      </c>
      <c r="G1751" s="380">
        <v>251</v>
      </c>
      <c r="H1751" s="137">
        <f t="shared" si="190"/>
        <v>0.92651757188498407</v>
      </c>
      <c r="I1751" s="381">
        <f t="shared" si="191"/>
        <v>0.15537848605577689</v>
      </c>
      <c r="J1751" s="137">
        <f t="shared" si="192"/>
        <v>-0.10637026585303941</v>
      </c>
      <c r="K1751" s="137">
        <f t="shared" si="193"/>
        <v>-0.1635068083085717</v>
      </c>
      <c r="L1751" s="137">
        <f t="shared" si="194"/>
        <v>-0.22323143470298479</v>
      </c>
      <c r="M1751" s="137">
        <f t="shared" si="195"/>
        <v>-0.4931085088645959</v>
      </c>
      <c r="N1751" s="383">
        <f t="shared" si="189"/>
        <v>-123.77023572501356</v>
      </c>
    </row>
    <row r="1752" spans="2:14" x14ac:dyDescent="0.2">
      <c r="B1752" s="382">
        <v>22</v>
      </c>
      <c r="C1752" s="382">
        <v>5665</v>
      </c>
      <c r="D1752" s="379" t="s">
        <v>2321</v>
      </c>
      <c r="E1752" s="380">
        <v>63</v>
      </c>
      <c r="F1752" s="380">
        <v>513</v>
      </c>
      <c r="G1752" s="380">
        <v>238</v>
      </c>
      <c r="H1752" s="137">
        <f t="shared" si="190"/>
        <v>0.58674463937621835</v>
      </c>
      <c r="I1752" s="381">
        <f t="shared" si="191"/>
        <v>0.26470588235294118</v>
      </c>
      <c r="J1752" s="137">
        <f t="shared" si="192"/>
        <v>-0.10671993283422782</v>
      </c>
      <c r="K1752" s="137">
        <f t="shared" si="193"/>
        <v>-0.17229019222887224</v>
      </c>
      <c r="L1752" s="137">
        <f t="shared" si="194"/>
        <v>-0.1315385062590331</v>
      </c>
      <c r="M1752" s="137">
        <f t="shared" si="195"/>
        <v>-0.41054863132213315</v>
      </c>
      <c r="N1752" s="383">
        <f t="shared" si="189"/>
        <v>-97.710574254667691</v>
      </c>
    </row>
    <row r="1753" spans="2:14" x14ac:dyDescent="0.2">
      <c r="B1753" s="382">
        <v>22</v>
      </c>
      <c r="C1753" s="382">
        <v>5669</v>
      </c>
      <c r="D1753" s="379" t="s">
        <v>2322</v>
      </c>
      <c r="E1753" s="380">
        <v>70</v>
      </c>
      <c r="F1753" s="380">
        <v>494</v>
      </c>
      <c r="G1753" s="380">
        <v>306</v>
      </c>
      <c r="H1753" s="137">
        <f t="shared" si="190"/>
        <v>0.76113360323886636</v>
      </c>
      <c r="I1753" s="381">
        <f t="shared" si="191"/>
        <v>0.22875816993464052</v>
      </c>
      <c r="J1753" s="137">
        <f t="shared" si="192"/>
        <v>-0.10489090554801145</v>
      </c>
      <c r="K1753" s="137">
        <f t="shared" si="193"/>
        <v>-0.16778210734477236</v>
      </c>
      <c r="L1753" s="137">
        <f t="shared" si="194"/>
        <v>-0.1616878662011256</v>
      </c>
      <c r="M1753" s="137">
        <f t="shared" si="195"/>
        <v>-0.43436087909390941</v>
      </c>
      <c r="N1753" s="383">
        <f t="shared" si="189"/>
        <v>-132.91442900273628</v>
      </c>
    </row>
    <row r="1754" spans="2:14" x14ac:dyDescent="0.2">
      <c r="B1754" s="382">
        <v>22</v>
      </c>
      <c r="C1754" s="382">
        <v>5671</v>
      </c>
      <c r="D1754" s="379" t="s">
        <v>2323</v>
      </c>
      <c r="E1754" s="380">
        <v>49</v>
      </c>
      <c r="F1754" s="380">
        <v>325</v>
      </c>
      <c r="G1754" s="380">
        <v>253</v>
      </c>
      <c r="H1754" s="137">
        <f t="shared" si="190"/>
        <v>0.92923076923076919</v>
      </c>
      <c r="I1754" s="381">
        <f t="shared" si="191"/>
        <v>0.19367588932806323</v>
      </c>
      <c r="J1754" s="137">
        <f t="shared" si="192"/>
        <v>-0.10631647093285657</v>
      </c>
      <c r="K1754" s="137">
        <f t="shared" si="193"/>
        <v>-0.16343667013198535</v>
      </c>
      <c r="L1754" s="137">
        <f t="shared" si="194"/>
        <v>-0.19111138815682924</v>
      </c>
      <c r="M1754" s="137">
        <f t="shared" si="195"/>
        <v>-0.4608645292216712</v>
      </c>
      <c r="N1754" s="383">
        <f t="shared" si="189"/>
        <v>-116.59872589308281</v>
      </c>
    </row>
    <row r="1755" spans="2:14" x14ac:dyDescent="0.2">
      <c r="B1755" s="382">
        <v>22</v>
      </c>
      <c r="C1755" s="382">
        <v>5673</v>
      </c>
      <c r="D1755" s="379" t="s">
        <v>2324</v>
      </c>
      <c r="E1755" s="380">
        <v>54</v>
      </c>
      <c r="F1755" s="380">
        <v>478</v>
      </c>
      <c r="G1755" s="380">
        <v>377</v>
      </c>
      <c r="H1755" s="137">
        <f t="shared" si="190"/>
        <v>0.90167364016736407</v>
      </c>
      <c r="I1755" s="381">
        <f t="shared" si="191"/>
        <v>0.14323607427055704</v>
      </c>
      <c r="J1755" s="137">
        <f t="shared" si="192"/>
        <v>-0.10298118588152083</v>
      </c>
      <c r="K1755" s="137">
        <f t="shared" si="193"/>
        <v>-0.16414904248759937</v>
      </c>
      <c r="L1755" s="137">
        <f t="shared" si="194"/>
        <v>-0.23341528003972808</v>
      </c>
      <c r="M1755" s="137">
        <f t="shared" si="195"/>
        <v>-0.50054550840884826</v>
      </c>
      <c r="N1755" s="383">
        <f t="shared" si="189"/>
        <v>-188.7056566701358</v>
      </c>
    </row>
    <row r="1756" spans="2:14" x14ac:dyDescent="0.2">
      <c r="B1756" s="382">
        <v>22</v>
      </c>
      <c r="C1756" s="382">
        <v>5674</v>
      </c>
      <c r="D1756" s="379" t="s">
        <v>2325</v>
      </c>
      <c r="E1756" s="380">
        <v>34</v>
      </c>
      <c r="F1756" s="380">
        <v>347</v>
      </c>
      <c r="G1756" s="380">
        <v>141</v>
      </c>
      <c r="H1756" s="137">
        <f t="shared" si="190"/>
        <v>0.50432276657060515</v>
      </c>
      <c r="I1756" s="381">
        <f t="shared" si="191"/>
        <v>0.24113475177304963</v>
      </c>
      <c r="J1756" s="137">
        <f t="shared" si="192"/>
        <v>-0.10932898646309529</v>
      </c>
      <c r="K1756" s="137">
        <f t="shared" si="193"/>
        <v>-0.17442085916262862</v>
      </c>
      <c r="L1756" s="137">
        <f t="shared" si="194"/>
        <v>-0.15130762235259085</v>
      </c>
      <c r="M1756" s="137">
        <f t="shared" si="195"/>
        <v>-0.43505746797831479</v>
      </c>
      <c r="N1756" s="383">
        <f t="shared" si="189"/>
        <v>-61.343102984942384</v>
      </c>
    </row>
    <row r="1757" spans="2:14" x14ac:dyDescent="0.2">
      <c r="B1757" s="382">
        <v>22</v>
      </c>
      <c r="C1757" s="382">
        <v>5675</v>
      </c>
      <c r="D1757" s="379" t="s">
        <v>2326</v>
      </c>
      <c r="E1757" s="380">
        <v>1072</v>
      </c>
      <c r="F1757" s="380">
        <v>1907</v>
      </c>
      <c r="G1757" s="380">
        <v>4596</v>
      </c>
      <c r="H1757" s="137">
        <f t="shared" si="190"/>
        <v>2.972207656004195</v>
      </c>
      <c r="I1757" s="381">
        <f t="shared" si="191"/>
        <v>0.23324630113141862</v>
      </c>
      <c r="J1757" s="137">
        <f t="shared" si="192"/>
        <v>1.0499198244168211E-2</v>
      </c>
      <c r="K1757" s="137">
        <f t="shared" si="193"/>
        <v>-0.11062419268024382</v>
      </c>
      <c r="L1757" s="137">
        <f t="shared" si="194"/>
        <v>-0.15792366887628803</v>
      </c>
      <c r="M1757" s="137">
        <f t="shared" si="195"/>
        <v>-0.25804866331236365</v>
      </c>
      <c r="N1757" s="383">
        <f t="shared" si="189"/>
        <v>-1185.9916565836234</v>
      </c>
    </row>
    <row r="1758" spans="2:14" x14ac:dyDescent="0.2">
      <c r="B1758" s="382">
        <v>22</v>
      </c>
      <c r="C1758" s="382">
        <v>5678</v>
      </c>
      <c r="D1758" s="379" t="s">
        <v>2327</v>
      </c>
      <c r="E1758" s="380">
        <v>2828</v>
      </c>
      <c r="F1758" s="380">
        <v>1539</v>
      </c>
      <c r="G1758" s="380">
        <v>6393</v>
      </c>
      <c r="H1758" s="137">
        <f t="shared" si="190"/>
        <v>5.9915529564652372</v>
      </c>
      <c r="I1758" s="381">
        <f t="shared" si="191"/>
        <v>0.44235882997027998</v>
      </c>
      <c r="J1758" s="137">
        <f t="shared" si="192"/>
        <v>5.8833934028444869E-2</v>
      </c>
      <c r="K1758" s="137">
        <f t="shared" si="193"/>
        <v>-3.2571862949063071E-2</v>
      </c>
      <c r="L1758" s="137">
        <f t="shared" si="194"/>
        <v>1.7459087806565847E-2</v>
      </c>
      <c r="M1758" s="137">
        <f t="shared" si="195"/>
        <v>4.3721158885947645E-2</v>
      </c>
      <c r="N1758" s="383">
        <f t="shared" si="189"/>
        <v>279.50936875786329</v>
      </c>
    </row>
    <row r="1759" spans="2:14" x14ac:dyDescent="0.2">
      <c r="B1759" s="382">
        <v>22</v>
      </c>
      <c r="C1759" s="382">
        <v>5680</v>
      </c>
      <c r="D1759" s="379" t="s">
        <v>2328</v>
      </c>
      <c r="E1759" s="380">
        <v>91</v>
      </c>
      <c r="F1759" s="380">
        <v>337</v>
      </c>
      <c r="G1759" s="380">
        <v>332</v>
      </c>
      <c r="H1759" s="137">
        <f t="shared" si="190"/>
        <v>1.2551928783382789</v>
      </c>
      <c r="I1759" s="381">
        <f t="shared" si="191"/>
        <v>0.2740963855421687</v>
      </c>
      <c r="J1759" s="137">
        <f t="shared" si="192"/>
        <v>-0.10419157158563461</v>
      </c>
      <c r="K1759" s="137">
        <f t="shared" si="193"/>
        <v>-0.15501030630534862</v>
      </c>
      <c r="L1759" s="137">
        <f t="shared" si="194"/>
        <v>-0.12366268769803739</v>
      </c>
      <c r="M1759" s="137">
        <f t="shared" si="195"/>
        <v>-0.38286456558902066</v>
      </c>
      <c r="N1759" s="383">
        <f t="shared" si="189"/>
        <v>-127.11103577555485</v>
      </c>
    </row>
    <row r="1760" spans="2:14" x14ac:dyDescent="0.2">
      <c r="B1760" s="382">
        <v>22</v>
      </c>
      <c r="C1760" s="382">
        <v>5683</v>
      </c>
      <c r="D1760" s="379" t="s">
        <v>2329</v>
      </c>
      <c r="E1760" s="380">
        <v>35</v>
      </c>
      <c r="F1760" s="380">
        <v>181</v>
      </c>
      <c r="G1760" s="380">
        <v>226</v>
      </c>
      <c r="H1760" s="137">
        <f t="shared" si="190"/>
        <v>1.4419889502762431</v>
      </c>
      <c r="I1760" s="381">
        <f t="shared" si="191"/>
        <v>0.15486725663716813</v>
      </c>
      <c r="J1760" s="137">
        <f t="shared" si="192"/>
        <v>-0.10704270235532483</v>
      </c>
      <c r="K1760" s="137">
        <f t="shared" si="193"/>
        <v>-0.15018148841652848</v>
      </c>
      <c r="L1760" s="137">
        <f t="shared" si="194"/>
        <v>-0.22366020300888612</v>
      </c>
      <c r="M1760" s="137">
        <f t="shared" si="195"/>
        <v>-0.48088439378073944</v>
      </c>
      <c r="N1760" s="383">
        <f t="shared" si="189"/>
        <v>-108.67987299444711</v>
      </c>
    </row>
    <row r="1761" spans="2:14" x14ac:dyDescent="0.2">
      <c r="B1761" s="382">
        <v>22</v>
      </c>
      <c r="C1761" s="382">
        <v>5684</v>
      </c>
      <c r="D1761" s="379" t="s">
        <v>2330</v>
      </c>
      <c r="E1761" s="380">
        <v>13</v>
      </c>
      <c r="F1761" s="380">
        <v>106</v>
      </c>
      <c r="G1761" s="380">
        <v>88</v>
      </c>
      <c r="H1761" s="137">
        <f t="shared" si="190"/>
        <v>0.95283018867924529</v>
      </c>
      <c r="I1761" s="381">
        <f t="shared" si="191"/>
        <v>0.14772727272727273</v>
      </c>
      <c r="J1761" s="137">
        <f t="shared" si="192"/>
        <v>-0.11075455184794039</v>
      </c>
      <c r="K1761" s="137">
        <f t="shared" si="193"/>
        <v>-0.1628266075240499</v>
      </c>
      <c r="L1761" s="137">
        <f t="shared" si="194"/>
        <v>-0.22964851020282578</v>
      </c>
      <c r="M1761" s="137">
        <f t="shared" si="195"/>
        <v>-0.50322966957481607</v>
      </c>
      <c r="N1761" s="383">
        <f t="shared" si="189"/>
        <v>-44.284210922583817</v>
      </c>
    </row>
    <row r="1762" spans="2:14" x14ac:dyDescent="0.2">
      <c r="B1762" s="382">
        <v>22</v>
      </c>
      <c r="C1762" s="382">
        <v>5688</v>
      </c>
      <c r="D1762" s="379" t="s">
        <v>2331</v>
      </c>
      <c r="E1762" s="380">
        <v>29</v>
      </c>
      <c r="F1762" s="380">
        <v>251</v>
      </c>
      <c r="G1762" s="380">
        <v>165</v>
      </c>
      <c r="H1762" s="137">
        <f t="shared" si="190"/>
        <v>0.77290836653386452</v>
      </c>
      <c r="I1762" s="381">
        <f t="shared" si="191"/>
        <v>0.17575757575757575</v>
      </c>
      <c r="J1762" s="137">
        <f t="shared" si="192"/>
        <v>-0.10868344742090126</v>
      </c>
      <c r="K1762" s="137">
        <f t="shared" si="193"/>
        <v>-0.1674777209246211</v>
      </c>
      <c r="L1762" s="137">
        <f t="shared" si="194"/>
        <v>-0.20613948449591321</v>
      </c>
      <c r="M1762" s="137">
        <f t="shared" si="195"/>
        <v>-0.48230065284143553</v>
      </c>
      <c r="N1762" s="383">
        <f t="shared" si="189"/>
        <v>-79.579607718836868</v>
      </c>
    </row>
    <row r="1763" spans="2:14" x14ac:dyDescent="0.2">
      <c r="B1763" s="382">
        <v>22</v>
      </c>
      <c r="C1763" s="382">
        <v>5690</v>
      </c>
      <c r="D1763" s="379" t="s">
        <v>2332</v>
      </c>
      <c r="E1763" s="380">
        <v>32</v>
      </c>
      <c r="F1763" s="380">
        <v>419</v>
      </c>
      <c r="G1763" s="380">
        <v>135</v>
      </c>
      <c r="H1763" s="137">
        <f t="shared" si="190"/>
        <v>0.39856801909307876</v>
      </c>
      <c r="I1763" s="381">
        <f t="shared" si="191"/>
        <v>0.23703703703703705</v>
      </c>
      <c r="J1763" s="137">
        <f t="shared" si="192"/>
        <v>-0.1094903712236438</v>
      </c>
      <c r="K1763" s="137">
        <f t="shared" si="193"/>
        <v>-0.17715469832289066</v>
      </c>
      <c r="L1763" s="137">
        <f t="shared" si="194"/>
        <v>-0.15474437724476489</v>
      </c>
      <c r="M1763" s="137">
        <f t="shared" si="195"/>
        <v>-0.44138944679129932</v>
      </c>
      <c r="N1763" s="383">
        <f t="shared" si="189"/>
        <v>-59.587575316825408</v>
      </c>
    </row>
    <row r="1764" spans="2:14" x14ac:dyDescent="0.2">
      <c r="B1764" s="382">
        <v>22</v>
      </c>
      <c r="C1764" s="382">
        <v>5692</v>
      </c>
      <c r="D1764" s="379" t="s">
        <v>2333</v>
      </c>
      <c r="E1764" s="380">
        <v>193</v>
      </c>
      <c r="F1764" s="380">
        <v>323</v>
      </c>
      <c r="G1764" s="380">
        <v>635</v>
      </c>
      <c r="H1764" s="137">
        <f t="shared" si="190"/>
        <v>2.5634674922600618</v>
      </c>
      <c r="I1764" s="381">
        <f t="shared" si="191"/>
        <v>0.30393700787401573</v>
      </c>
      <c r="J1764" s="137">
        <f t="shared" si="192"/>
        <v>-9.6041641177935205E-2</v>
      </c>
      <c r="K1764" s="137">
        <f t="shared" si="193"/>
        <v>-0.12119043100683151</v>
      </c>
      <c r="L1764" s="137">
        <f t="shared" si="194"/>
        <v>-9.8635346511206173E-2</v>
      </c>
      <c r="M1764" s="137">
        <f t="shared" si="195"/>
        <v>-0.3158674186959729</v>
      </c>
      <c r="N1764" s="383">
        <f t="shared" si="189"/>
        <v>-200.57581087194279</v>
      </c>
    </row>
    <row r="1765" spans="2:14" x14ac:dyDescent="0.2">
      <c r="B1765" s="382">
        <v>22</v>
      </c>
      <c r="C1765" s="382">
        <v>5693</v>
      </c>
      <c r="D1765" s="379" t="s">
        <v>2334</v>
      </c>
      <c r="E1765" s="380">
        <v>768</v>
      </c>
      <c r="F1765" s="380">
        <v>3342</v>
      </c>
      <c r="G1765" s="380">
        <v>2834</v>
      </c>
      <c r="H1765" s="137">
        <f t="shared" si="190"/>
        <v>1.0777977259126272</v>
      </c>
      <c r="I1765" s="381">
        <f t="shared" si="191"/>
        <v>0.27099505998588569</v>
      </c>
      <c r="J1765" s="137">
        <f t="shared" si="192"/>
        <v>-3.6894126436908842E-2</v>
      </c>
      <c r="K1765" s="137">
        <f t="shared" si="193"/>
        <v>-0.15959610340769589</v>
      </c>
      <c r="L1765" s="137">
        <f t="shared" si="194"/>
        <v>-0.12626377060996102</v>
      </c>
      <c r="M1765" s="137">
        <f t="shared" si="195"/>
        <v>-0.32275400045456576</v>
      </c>
      <c r="N1765" s="383">
        <f t="shared" si="189"/>
        <v>-914.68483728823935</v>
      </c>
    </row>
    <row r="1766" spans="2:14" x14ac:dyDescent="0.2">
      <c r="B1766" s="382">
        <v>22</v>
      </c>
      <c r="C1766" s="382">
        <v>5701</v>
      </c>
      <c r="D1766" s="379" t="s">
        <v>2335</v>
      </c>
      <c r="E1766" s="380">
        <v>30</v>
      </c>
      <c r="F1766" s="380">
        <v>208</v>
      </c>
      <c r="G1766" s="380">
        <v>244</v>
      </c>
      <c r="H1766" s="137">
        <f t="shared" si="190"/>
        <v>1.3173076923076923</v>
      </c>
      <c r="I1766" s="381">
        <f t="shared" si="191"/>
        <v>0.12295081967213115</v>
      </c>
      <c r="J1766" s="137">
        <f t="shared" si="192"/>
        <v>-0.10655854807367932</v>
      </c>
      <c r="K1766" s="137">
        <f t="shared" si="193"/>
        <v>-0.15340459200020065</v>
      </c>
      <c r="L1766" s="137">
        <f t="shared" si="194"/>
        <v>-0.25042853071026522</v>
      </c>
      <c r="M1766" s="137">
        <f t="shared" si="195"/>
        <v>-0.51039167078414516</v>
      </c>
      <c r="N1766" s="383">
        <f t="shared" si="189"/>
        <v>-124.53556767133142</v>
      </c>
    </row>
    <row r="1767" spans="2:14" x14ac:dyDescent="0.2">
      <c r="B1767" s="382">
        <v>22</v>
      </c>
      <c r="C1767" s="382">
        <v>5702</v>
      </c>
      <c r="D1767" s="379" t="s">
        <v>2336</v>
      </c>
      <c r="E1767" s="380">
        <v>432</v>
      </c>
      <c r="F1767" s="380">
        <v>5165</v>
      </c>
      <c r="G1767" s="380">
        <v>2974</v>
      </c>
      <c r="H1767" s="137">
        <f t="shared" si="190"/>
        <v>0.65943852855759921</v>
      </c>
      <c r="I1767" s="381">
        <f t="shared" si="191"/>
        <v>0.14525891055817081</v>
      </c>
      <c r="J1767" s="137">
        <f t="shared" si="192"/>
        <v>-3.3128482024110444E-2</v>
      </c>
      <c r="K1767" s="137">
        <f t="shared" si="193"/>
        <v>-0.17041100093301059</v>
      </c>
      <c r="L1767" s="137">
        <f t="shared" si="194"/>
        <v>-0.23171872648356504</v>
      </c>
      <c r="M1767" s="137">
        <f t="shared" si="195"/>
        <v>-0.43525820944068605</v>
      </c>
      <c r="N1767" s="383">
        <f t="shared" si="189"/>
        <v>-1294.4579148766004</v>
      </c>
    </row>
    <row r="1768" spans="2:14" x14ac:dyDescent="0.2">
      <c r="B1768" s="382">
        <v>22</v>
      </c>
      <c r="C1768" s="382">
        <v>5703</v>
      </c>
      <c r="D1768" s="379" t="s">
        <v>2337</v>
      </c>
      <c r="E1768" s="380">
        <v>232</v>
      </c>
      <c r="F1768" s="380">
        <v>2078</v>
      </c>
      <c r="G1768" s="380">
        <v>1485</v>
      </c>
      <c r="H1768" s="137">
        <f t="shared" si="190"/>
        <v>0.82627526467757462</v>
      </c>
      <c r="I1768" s="381">
        <f t="shared" si="191"/>
        <v>0.15622895622895622</v>
      </c>
      <c r="J1768" s="137">
        <f t="shared" si="192"/>
        <v>-7.3178800100230618E-2</v>
      </c>
      <c r="K1768" s="137">
        <f t="shared" si="193"/>
        <v>-0.16609814677322904</v>
      </c>
      <c r="L1768" s="137">
        <f t="shared" si="194"/>
        <v>-0.22251814504847697</v>
      </c>
      <c r="M1768" s="137">
        <f t="shared" si="195"/>
        <v>-0.46179509192193663</v>
      </c>
      <c r="N1768" s="383">
        <f t="shared" si="189"/>
        <v>-685.76571150407585</v>
      </c>
    </row>
    <row r="1769" spans="2:14" x14ac:dyDescent="0.2">
      <c r="B1769" s="382">
        <v>22</v>
      </c>
      <c r="C1769" s="382">
        <v>5704</v>
      </c>
      <c r="D1769" s="379" t="s">
        <v>2338</v>
      </c>
      <c r="E1769" s="380">
        <v>417</v>
      </c>
      <c r="F1769" s="380">
        <v>478</v>
      </c>
      <c r="G1769" s="380">
        <v>1999</v>
      </c>
      <c r="H1769" s="137">
        <f t="shared" si="190"/>
        <v>5.0543933054393309</v>
      </c>
      <c r="I1769" s="381">
        <f t="shared" si="191"/>
        <v>0.20860430215107553</v>
      </c>
      <c r="J1769" s="137">
        <f t="shared" si="192"/>
        <v>-5.935350561324218E-2</v>
      </c>
      <c r="K1769" s="137">
        <f t="shared" si="193"/>
        <v>-5.6798139447303594E-2</v>
      </c>
      <c r="L1769" s="137">
        <f t="shared" si="194"/>
        <v>-0.17859092270056243</v>
      </c>
      <c r="M1769" s="137">
        <f t="shared" si="195"/>
        <v>-0.29474256776110819</v>
      </c>
      <c r="N1769" s="383">
        <f t="shared" si="189"/>
        <v>-589.19039295445532</v>
      </c>
    </row>
    <row r="1770" spans="2:14" x14ac:dyDescent="0.2">
      <c r="B1770" s="382">
        <v>22</v>
      </c>
      <c r="C1770" s="382">
        <v>5705</v>
      </c>
      <c r="D1770" s="379" t="s">
        <v>2339</v>
      </c>
      <c r="E1770" s="380">
        <v>94</v>
      </c>
      <c r="F1770" s="380">
        <v>242</v>
      </c>
      <c r="G1770" s="380">
        <v>984</v>
      </c>
      <c r="H1770" s="137">
        <f t="shared" si="190"/>
        <v>4.4545454545454541</v>
      </c>
      <c r="I1770" s="381">
        <f t="shared" si="191"/>
        <v>9.5528455284552852E-2</v>
      </c>
      <c r="J1770" s="137">
        <f t="shared" si="192"/>
        <v>-8.6654427606030607E-2</v>
      </c>
      <c r="K1770" s="137">
        <f t="shared" si="193"/>
        <v>-7.2304654134232538E-2</v>
      </c>
      <c r="L1770" s="137">
        <f t="shared" si="194"/>
        <v>-0.27342767804859253</v>
      </c>
      <c r="M1770" s="137">
        <f t="shared" si="195"/>
        <v>-0.43238675978885566</v>
      </c>
      <c r="N1770" s="383">
        <f t="shared" si="189"/>
        <v>-425.46857163223399</v>
      </c>
    </row>
    <row r="1771" spans="2:14" x14ac:dyDescent="0.2">
      <c r="B1771" s="382">
        <v>22</v>
      </c>
      <c r="C1771" s="382">
        <v>5706</v>
      </c>
      <c r="D1771" s="379" t="s">
        <v>2340</v>
      </c>
      <c r="E1771" s="380">
        <v>131</v>
      </c>
      <c r="F1771" s="380">
        <v>196</v>
      </c>
      <c r="G1771" s="380">
        <v>1134</v>
      </c>
      <c r="H1771" s="137">
        <f t="shared" si="190"/>
        <v>6.454081632653061</v>
      </c>
      <c r="I1771" s="381">
        <f t="shared" si="191"/>
        <v>0.11552028218694885</v>
      </c>
      <c r="J1771" s="137">
        <f t="shared" si="192"/>
        <v>-8.2619808592318031E-2</v>
      </c>
      <c r="K1771" s="137">
        <f t="shared" si="193"/>
        <v>-2.0615151426725428E-2</v>
      </c>
      <c r="L1771" s="137">
        <f t="shared" si="194"/>
        <v>-0.25666052529721212</v>
      </c>
      <c r="M1771" s="137">
        <f t="shared" si="195"/>
        <v>-0.35989548531625559</v>
      </c>
      <c r="N1771" s="383">
        <f t="shared" si="189"/>
        <v>-408.12148034863384</v>
      </c>
    </row>
    <row r="1772" spans="2:14" x14ac:dyDescent="0.2">
      <c r="B1772" s="382">
        <v>22</v>
      </c>
      <c r="C1772" s="382">
        <v>5707</v>
      </c>
      <c r="D1772" s="379" t="s">
        <v>2341</v>
      </c>
      <c r="E1772" s="380">
        <v>1039</v>
      </c>
      <c r="F1772" s="380">
        <v>274</v>
      </c>
      <c r="G1772" s="380">
        <v>1400</v>
      </c>
      <c r="H1772" s="137">
        <f t="shared" si="190"/>
        <v>8.9014598540145986</v>
      </c>
      <c r="I1772" s="381">
        <f t="shared" si="191"/>
        <v>0.7421428571428571</v>
      </c>
      <c r="J1772" s="137">
        <f t="shared" si="192"/>
        <v>-7.5465084208001063E-2</v>
      </c>
      <c r="K1772" s="137">
        <f t="shared" si="193"/>
        <v>4.2651402379310872E-2</v>
      </c>
      <c r="L1772" s="137">
        <f t="shared" si="194"/>
        <v>0.26888806428615819</v>
      </c>
      <c r="M1772" s="137">
        <f t="shared" si="195"/>
        <v>0.23607438245746801</v>
      </c>
      <c r="N1772" s="383">
        <f t="shared" si="189"/>
        <v>330.50413544045523</v>
      </c>
    </row>
    <row r="1773" spans="2:14" x14ac:dyDescent="0.2">
      <c r="B1773" s="382">
        <v>22</v>
      </c>
      <c r="C1773" s="382">
        <v>5708</v>
      </c>
      <c r="D1773" s="379" t="s">
        <v>2342</v>
      </c>
      <c r="E1773" s="380">
        <v>77</v>
      </c>
      <c r="F1773" s="380">
        <v>212</v>
      </c>
      <c r="G1773" s="380">
        <v>1018</v>
      </c>
      <c r="H1773" s="137">
        <f t="shared" si="190"/>
        <v>5.1650943396226419</v>
      </c>
      <c r="I1773" s="381">
        <f t="shared" si="191"/>
        <v>7.5638506876227904E-2</v>
      </c>
      <c r="J1773" s="137">
        <f t="shared" si="192"/>
        <v>-8.5739913962922423E-2</v>
      </c>
      <c r="K1773" s="137">
        <f t="shared" si="193"/>
        <v>-5.3936435083665843E-2</v>
      </c>
      <c r="L1773" s="137">
        <f t="shared" si="194"/>
        <v>-0.29010938526863123</v>
      </c>
      <c r="M1773" s="137">
        <f t="shared" si="195"/>
        <v>-0.42978573431521949</v>
      </c>
      <c r="N1773" s="383">
        <f t="shared" si="189"/>
        <v>-437.52187753289343</v>
      </c>
    </row>
    <row r="1774" spans="2:14" x14ac:dyDescent="0.2">
      <c r="B1774" s="382">
        <v>22</v>
      </c>
      <c r="C1774" s="382">
        <v>5709</v>
      </c>
      <c r="D1774" s="379" t="s">
        <v>2343</v>
      </c>
      <c r="E1774" s="380">
        <v>223</v>
      </c>
      <c r="F1774" s="380">
        <v>1043</v>
      </c>
      <c r="G1774" s="380">
        <v>1276</v>
      </c>
      <c r="H1774" s="137">
        <f t="shared" si="190"/>
        <v>1.4372003835091083</v>
      </c>
      <c r="I1774" s="381">
        <f t="shared" si="191"/>
        <v>0.17476489028213166</v>
      </c>
      <c r="J1774" s="137">
        <f t="shared" si="192"/>
        <v>-7.8800369259336797E-2</v>
      </c>
      <c r="K1774" s="137">
        <f t="shared" si="193"/>
        <v>-0.15030527644176397</v>
      </c>
      <c r="L1774" s="137">
        <f t="shared" si="194"/>
        <v>-0.20697205017798465</v>
      </c>
      <c r="M1774" s="137">
        <f t="shared" si="195"/>
        <v>-0.4360776958790854</v>
      </c>
      <c r="N1774" s="383">
        <f t="shared" si="189"/>
        <v>-556.43513994171292</v>
      </c>
    </row>
    <row r="1775" spans="2:14" x14ac:dyDescent="0.2">
      <c r="B1775" s="382">
        <v>22</v>
      </c>
      <c r="C1775" s="382">
        <v>5710</v>
      </c>
      <c r="D1775" s="379" t="s">
        <v>2344</v>
      </c>
      <c r="E1775" s="380">
        <v>231</v>
      </c>
      <c r="F1775" s="380">
        <v>294</v>
      </c>
      <c r="G1775" s="380">
        <v>522</v>
      </c>
      <c r="H1775" s="137">
        <f t="shared" si="190"/>
        <v>2.5612244897959182</v>
      </c>
      <c r="I1775" s="381">
        <f t="shared" si="191"/>
        <v>0.44252873563218392</v>
      </c>
      <c r="J1775" s="137">
        <f t="shared" si="192"/>
        <v>-9.9081054168265334E-2</v>
      </c>
      <c r="K1775" s="137">
        <f t="shared" si="193"/>
        <v>-0.12124841429476231</v>
      </c>
      <c r="L1775" s="137">
        <f t="shared" si="194"/>
        <v>1.7601587749186218E-2</v>
      </c>
      <c r="M1775" s="137">
        <f t="shared" si="195"/>
        <v>-0.20272788071384143</v>
      </c>
      <c r="N1775" s="383">
        <f t="shared" si="189"/>
        <v>-105.82395373262523</v>
      </c>
    </row>
    <row r="1776" spans="2:14" x14ac:dyDescent="0.2">
      <c r="B1776" s="382">
        <v>22</v>
      </c>
      <c r="C1776" s="382">
        <v>5711</v>
      </c>
      <c r="D1776" s="379" t="s">
        <v>2345</v>
      </c>
      <c r="E1776" s="380">
        <v>283</v>
      </c>
      <c r="F1776" s="380">
        <v>650</v>
      </c>
      <c r="G1776" s="380">
        <v>2990</v>
      </c>
      <c r="H1776" s="137">
        <f t="shared" si="190"/>
        <v>5.0353846153846158</v>
      </c>
      <c r="I1776" s="381">
        <f t="shared" si="191"/>
        <v>9.4648829431438125E-2</v>
      </c>
      <c r="J1776" s="137">
        <f t="shared" si="192"/>
        <v>-3.2698122662647766E-2</v>
      </c>
      <c r="K1776" s="137">
        <f t="shared" si="193"/>
        <v>-5.7289528273775973E-2</v>
      </c>
      <c r="L1776" s="137">
        <f t="shared" si="194"/>
        <v>-0.27416542058284143</v>
      </c>
      <c r="M1776" s="137">
        <f t="shared" si="195"/>
        <v>-0.36415307151926518</v>
      </c>
      <c r="N1776" s="383">
        <f t="shared" si="189"/>
        <v>-1088.8176838426029</v>
      </c>
    </row>
    <row r="1777" spans="2:14" x14ac:dyDescent="0.2">
      <c r="B1777" s="382">
        <v>22</v>
      </c>
      <c r="C1777" s="382">
        <v>5712</v>
      </c>
      <c r="D1777" s="379" t="s">
        <v>2346</v>
      </c>
      <c r="E1777" s="380">
        <v>936</v>
      </c>
      <c r="F1777" s="380">
        <v>184</v>
      </c>
      <c r="G1777" s="380">
        <v>3207</v>
      </c>
      <c r="H1777" s="137">
        <f t="shared" si="190"/>
        <v>22.516304347826086</v>
      </c>
      <c r="I1777" s="381">
        <f t="shared" si="191"/>
        <v>0.29186155285313375</v>
      </c>
      <c r="J1777" s="137">
        <f t="shared" si="192"/>
        <v>-2.6861373822810241E-2</v>
      </c>
      <c r="K1777" s="137">
        <f t="shared" si="193"/>
        <v>0.39460529500214508</v>
      </c>
      <c r="L1777" s="137">
        <f t="shared" si="194"/>
        <v>-0.10876303518448531</v>
      </c>
      <c r="M1777" s="137">
        <f t="shared" si="195"/>
        <v>0.25898088599484953</v>
      </c>
      <c r="N1777" s="383">
        <f t="shared" si="189"/>
        <v>830.55170138548249</v>
      </c>
    </row>
    <row r="1778" spans="2:14" x14ac:dyDescent="0.2">
      <c r="B1778" s="382">
        <v>22</v>
      </c>
      <c r="C1778" s="382">
        <v>5713</v>
      </c>
      <c r="D1778" s="379" t="s">
        <v>2347</v>
      </c>
      <c r="E1778" s="380">
        <v>313</v>
      </c>
      <c r="F1778" s="380">
        <v>428</v>
      </c>
      <c r="G1778" s="380">
        <v>2439</v>
      </c>
      <c r="H1778" s="137">
        <f t="shared" si="190"/>
        <v>6.4299065420560746</v>
      </c>
      <c r="I1778" s="381">
        <f t="shared" si="191"/>
        <v>0.12833128331283314</v>
      </c>
      <c r="J1778" s="137">
        <f t="shared" si="192"/>
        <v>-4.7518623173018623E-2</v>
      </c>
      <c r="K1778" s="137">
        <f t="shared" si="193"/>
        <v>-2.12400955635451E-2</v>
      </c>
      <c r="L1778" s="137">
        <f t="shared" si="194"/>
        <v>-0.24591593382868224</v>
      </c>
      <c r="M1778" s="137">
        <f t="shared" si="195"/>
        <v>-0.31467465256524596</v>
      </c>
      <c r="N1778" s="383">
        <f t="shared" si="189"/>
        <v>-767.49147760663493</v>
      </c>
    </row>
    <row r="1779" spans="2:14" x14ac:dyDescent="0.2">
      <c r="B1779" s="382">
        <v>22</v>
      </c>
      <c r="C1779" s="382">
        <v>5714</v>
      </c>
      <c r="D1779" s="379" t="s">
        <v>2348</v>
      </c>
      <c r="E1779" s="380">
        <v>403</v>
      </c>
      <c r="F1779" s="380">
        <v>202</v>
      </c>
      <c r="G1779" s="380">
        <v>1277</v>
      </c>
      <c r="H1779" s="137">
        <f t="shared" si="190"/>
        <v>8.3168316831683171</v>
      </c>
      <c r="I1779" s="381">
        <f t="shared" si="191"/>
        <v>0.31558339859044637</v>
      </c>
      <c r="J1779" s="137">
        <f t="shared" si="192"/>
        <v>-7.8773471799245376E-2</v>
      </c>
      <c r="K1779" s="137">
        <f t="shared" si="193"/>
        <v>2.7538327781959169E-2</v>
      </c>
      <c r="L1779" s="137">
        <f t="shared" si="194"/>
        <v>-8.8867514231643532E-2</v>
      </c>
      <c r="M1779" s="137">
        <f t="shared" si="195"/>
        <v>-0.14010265824892976</v>
      </c>
      <c r="N1779" s="383">
        <f t="shared" si="189"/>
        <v>-178.91109458388331</v>
      </c>
    </row>
    <row r="1780" spans="2:14" x14ac:dyDescent="0.2">
      <c r="B1780" s="382">
        <v>22</v>
      </c>
      <c r="C1780" s="382">
        <v>5715</v>
      </c>
      <c r="D1780" s="379" t="s">
        <v>2349</v>
      </c>
      <c r="E1780" s="380">
        <v>316</v>
      </c>
      <c r="F1780" s="380">
        <v>405</v>
      </c>
      <c r="G1780" s="380">
        <v>1114</v>
      </c>
      <c r="H1780" s="137">
        <f t="shared" si="190"/>
        <v>3.5308641975308643</v>
      </c>
      <c r="I1780" s="381">
        <f t="shared" si="191"/>
        <v>0.28366247755834828</v>
      </c>
      <c r="J1780" s="137">
        <f t="shared" si="192"/>
        <v>-8.3157757794146372E-2</v>
      </c>
      <c r="K1780" s="137">
        <f t="shared" si="193"/>
        <v>-9.6182504086672727E-2</v>
      </c>
      <c r="L1780" s="137">
        <f t="shared" si="194"/>
        <v>-0.11563960272175534</v>
      </c>
      <c r="M1780" s="137">
        <f t="shared" si="195"/>
        <v>-0.29497986460257442</v>
      </c>
      <c r="N1780" s="383">
        <f t="shared" si="189"/>
        <v>-328.60756916726791</v>
      </c>
    </row>
    <row r="1781" spans="2:14" x14ac:dyDescent="0.2">
      <c r="B1781" s="382">
        <v>22</v>
      </c>
      <c r="C1781" s="382">
        <v>5716</v>
      </c>
      <c r="D1781" s="379" t="s">
        <v>2350</v>
      </c>
      <c r="E1781" s="380">
        <v>2143</v>
      </c>
      <c r="F1781" s="380">
        <v>236</v>
      </c>
      <c r="G1781" s="380">
        <v>1739</v>
      </c>
      <c r="H1781" s="137">
        <f t="shared" si="190"/>
        <v>16.449152542372882</v>
      </c>
      <c r="I1781" s="381">
        <f t="shared" si="191"/>
        <v>1.2323174238067856</v>
      </c>
      <c r="J1781" s="137">
        <f t="shared" si="192"/>
        <v>-6.6346845237010649E-2</v>
      </c>
      <c r="K1781" s="137">
        <f t="shared" si="193"/>
        <v>0.23776489215850477</v>
      </c>
      <c r="L1781" s="137">
        <f t="shared" si="194"/>
        <v>0.67999765793269074</v>
      </c>
      <c r="M1781" s="137">
        <f t="shared" si="195"/>
        <v>0.85141570485418483</v>
      </c>
      <c r="N1781" s="383">
        <f t="shared" si="189"/>
        <v>1480.6119107414274</v>
      </c>
    </row>
    <row r="1782" spans="2:14" x14ac:dyDescent="0.2">
      <c r="B1782" s="382">
        <v>22</v>
      </c>
      <c r="C1782" s="382">
        <v>5717</v>
      </c>
      <c r="D1782" s="379" t="s">
        <v>2351</v>
      </c>
      <c r="E1782" s="380">
        <v>959</v>
      </c>
      <c r="F1782" s="380">
        <v>476</v>
      </c>
      <c r="G1782" s="380">
        <v>3805</v>
      </c>
      <c r="H1782" s="137">
        <f t="shared" si="190"/>
        <v>10.008403361344538</v>
      </c>
      <c r="I1782" s="381">
        <f t="shared" si="191"/>
        <v>0.25203679369250986</v>
      </c>
      <c r="J1782" s="137">
        <f t="shared" si="192"/>
        <v>-1.0776692688142771E-2</v>
      </c>
      <c r="K1782" s="137">
        <f t="shared" si="193"/>
        <v>7.1266718293894485E-2</v>
      </c>
      <c r="L1782" s="137">
        <f t="shared" si="194"/>
        <v>-0.14216407568934741</v>
      </c>
      <c r="M1782" s="137">
        <f t="shared" si="195"/>
        <v>-8.1674050083595698E-2</v>
      </c>
      <c r="N1782" s="383">
        <f t="shared" si="189"/>
        <v>-310.76976056808161</v>
      </c>
    </row>
    <row r="1783" spans="2:14" x14ac:dyDescent="0.2">
      <c r="B1783" s="382">
        <v>22</v>
      </c>
      <c r="C1783" s="382">
        <v>5718</v>
      </c>
      <c r="D1783" s="379" t="s">
        <v>2352</v>
      </c>
      <c r="E1783" s="380">
        <v>1065</v>
      </c>
      <c r="F1783" s="380">
        <v>484</v>
      </c>
      <c r="G1783" s="380">
        <v>2026</v>
      </c>
      <c r="H1783" s="137">
        <f t="shared" si="190"/>
        <v>6.3863636363636367</v>
      </c>
      <c r="I1783" s="381">
        <f t="shared" si="191"/>
        <v>0.5256663376110563</v>
      </c>
      <c r="J1783" s="137">
        <f t="shared" si="192"/>
        <v>-5.8627274190773924E-2</v>
      </c>
      <c r="K1783" s="137">
        <f t="shared" si="193"/>
        <v>-2.2365712177200025E-2</v>
      </c>
      <c r="L1783" s="137">
        <f t="shared" si="194"/>
        <v>8.7329125836071123E-2</v>
      </c>
      <c r="M1783" s="137">
        <f t="shared" si="195"/>
        <v>6.3361394680971767E-3</v>
      </c>
      <c r="N1783" s="383">
        <f t="shared" si="189"/>
        <v>12.83701856236488</v>
      </c>
    </row>
    <row r="1784" spans="2:14" x14ac:dyDescent="0.2">
      <c r="B1784" s="382">
        <v>22</v>
      </c>
      <c r="C1784" s="382">
        <v>5719</v>
      </c>
      <c r="D1784" s="379" t="s">
        <v>2353</v>
      </c>
      <c r="E1784" s="380">
        <v>327</v>
      </c>
      <c r="F1784" s="380">
        <v>1249</v>
      </c>
      <c r="G1784" s="380">
        <v>1266</v>
      </c>
      <c r="H1784" s="137">
        <f t="shared" si="190"/>
        <v>1.2754203362690153</v>
      </c>
      <c r="I1784" s="381">
        <f t="shared" si="191"/>
        <v>0.25829383886255924</v>
      </c>
      <c r="J1784" s="137">
        <f t="shared" si="192"/>
        <v>-7.9069343860250968E-2</v>
      </c>
      <c r="K1784" s="137">
        <f t="shared" si="193"/>
        <v>-0.15448741141956251</v>
      </c>
      <c r="L1784" s="137">
        <f t="shared" si="194"/>
        <v>-0.13691628954900564</v>
      </c>
      <c r="M1784" s="137">
        <f t="shared" si="195"/>
        <v>-0.37047304482881915</v>
      </c>
      <c r="N1784" s="383">
        <f t="shared" si="189"/>
        <v>-469.01887475328505</v>
      </c>
    </row>
    <row r="1785" spans="2:14" x14ac:dyDescent="0.2">
      <c r="B1785" s="382">
        <v>22</v>
      </c>
      <c r="C1785" s="382">
        <v>5720</v>
      </c>
      <c r="D1785" s="379" t="s">
        <v>2354</v>
      </c>
      <c r="E1785" s="380">
        <v>206</v>
      </c>
      <c r="F1785" s="380">
        <v>394</v>
      </c>
      <c r="G1785" s="380">
        <v>1016</v>
      </c>
      <c r="H1785" s="137">
        <f t="shared" si="190"/>
        <v>3.1015228426395938</v>
      </c>
      <c r="I1785" s="381">
        <f t="shared" si="191"/>
        <v>0.20275590551181102</v>
      </c>
      <c r="J1785" s="137">
        <f t="shared" si="192"/>
        <v>-8.5793708883105266E-2</v>
      </c>
      <c r="K1785" s="137">
        <f t="shared" si="193"/>
        <v>-0.10728129858165425</v>
      </c>
      <c r="L1785" s="137">
        <f t="shared" si="194"/>
        <v>-0.18349597516424976</v>
      </c>
      <c r="M1785" s="137">
        <f t="shared" si="195"/>
        <v>-0.37657098262900929</v>
      </c>
      <c r="N1785" s="383">
        <f t="shared" si="189"/>
        <v>-382.59611835107341</v>
      </c>
    </row>
    <row r="1786" spans="2:14" x14ac:dyDescent="0.2">
      <c r="B1786" s="382">
        <v>22</v>
      </c>
      <c r="C1786" s="382">
        <v>5721</v>
      </c>
      <c r="D1786" s="379" t="s">
        <v>2355</v>
      </c>
      <c r="E1786" s="380">
        <v>7989</v>
      </c>
      <c r="F1786" s="380">
        <v>832</v>
      </c>
      <c r="G1786" s="380">
        <v>14018</v>
      </c>
      <c r="H1786" s="137">
        <f t="shared" si="190"/>
        <v>26.450721153846153</v>
      </c>
      <c r="I1786" s="381">
        <f t="shared" si="191"/>
        <v>0.56991011556570126</v>
      </c>
      <c r="J1786" s="137">
        <f t="shared" si="192"/>
        <v>0.2639270672255008</v>
      </c>
      <c r="K1786" s="137">
        <f t="shared" si="193"/>
        <v>0.49631290618410756</v>
      </c>
      <c r="L1786" s="137">
        <f t="shared" si="194"/>
        <v>0.12443639906755276</v>
      </c>
      <c r="M1786" s="137">
        <f t="shared" si="195"/>
        <v>0.88467637247716113</v>
      </c>
      <c r="N1786" s="383">
        <f t="shared" si="189"/>
        <v>12401.393389384844</v>
      </c>
    </row>
    <row r="1787" spans="2:14" x14ac:dyDescent="0.2">
      <c r="B1787" s="382">
        <v>22</v>
      </c>
      <c r="C1787" s="382">
        <v>5722</v>
      </c>
      <c r="D1787" s="379" t="s">
        <v>2356</v>
      </c>
      <c r="E1787" s="380">
        <v>127</v>
      </c>
      <c r="F1787" s="380">
        <v>255</v>
      </c>
      <c r="G1787" s="380">
        <v>395</v>
      </c>
      <c r="H1787" s="137">
        <f t="shared" si="190"/>
        <v>2.0470588235294116</v>
      </c>
      <c r="I1787" s="381">
        <f t="shared" si="191"/>
        <v>0.32151898734177214</v>
      </c>
      <c r="J1787" s="137">
        <f t="shared" si="192"/>
        <v>-0.10249703159987532</v>
      </c>
      <c r="K1787" s="137">
        <f t="shared" si="193"/>
        <v>-0.13453998055376476</v>
      </c>
      <c r="L1787" s="137">
        <f t="shared" si="194"/>
        <v>-8.3889333710736397E-2</v>
      </c>
      <c r="M1787" s="137">
        <f t="shared" si="195"/>
        <v>-0.32092634586437652</v>
      </c>
      <c r="N1787" s="383">
        <f t="shared" si="189"/>
        <v>-126.76590661642872</v>
      </c>
    </row>
    <row r="1788" spans="2:14" x14ac:dyDescent="0.2">
      <c r="B1788" s="382">
        <v>22</v>
      </c>
      <c r="C1788" s="382">
        <v>5723</v>
      </c>
      <c r="D1788" s="379" t="s">
        <v>2357</v>
      </c>
      <c r="E1788" s="380">
        <v>902</v>
      </c>
      <c r="F1788" s="380">
        <v>349</v>
      </c>
      <c r="G1788" s="380">
        <v>2200</v>
      </c>
      <c r="H1788" s="137">
        <f t="shared" si="190"/>
        <v>8.8882521489971342</v>
      </c>
      <c r="I1788" s="381">
        <f t="shared" si="191"/>
        <v>0.41</v>
      </c>
      <c r="J1788" s="137">
        <f t="shared" si="192"/>
        <v>-5.3947116134867329E-2</v>
      </c>
      <c r="K1788" s="137">
        <f t="shared" si="193"/>
        <v>4.2309973346050626E-2</v>
      </c>
      <c r="L1788" s="137">
        <f t="shared" si="194"/>
        <v>-9.6802750749029019E-3</v>
      </c>
      <c r="M1788" s="137">
        <f t="shared" si="195"/>
        <v>-2.1317417863719604E-2</v>
      </c>
      <c r="N1788" s="383">
        <f t="shared" si="189"/>
        <v>-46.898319300183132</v>
      </c>
    </row>
    <row r="1789" spans="2:14" x14ac:dyDescent="0.2">
      <c r="B1789" s="382">
        <v>22</v>
      </c>
      <c r="C1789" s="382">
        <v>5724</v>
      </c>
      <c r="D1789" s="379" t="s">
        <v>2358</v>
      </c>
      <c r="E1789" s="380">
        <v>17884</v>
      </c>
      <c r="F1789" s="380">
        <v>683</v>
      </c>
      <c r="G1789" s="380">
        <v>23016</v>
      </c>
      <c r="H1789" s="137">
        <f t="shared" si="190"/>
        <v>59.882869692532942</v>
      </c>
      <c r="I1789" s="381">
        <f t="shared" si="191"/>
        <v>0.77702467848453249</v>
      </c>
      <c r="J1789" s="137">
        <f t="shared" si="192"/>
        <v>0.50595041312807243</v>
      </c>
      <c r="K1789" s="137">
        <f t="shared" si="193"/>
        <v>1.3605589004945098</v>
      </c>
      <c r="L1789" s="137">
        <f t="shared" si="194"/>
        <v>0.2981434609809015</v>
      </c>
      <c r="M1789" s="137">
        <f t="shared" si="195"/>
        <v>2.1646527746034838</v>
      </c>
      <c r="N1789" s="383">
        <f t="shared" si="189"/>
        <v>49821.648260273781</v>
      </c>
    </row>
    <row r="1790" spans="2:14" x14ac:dyDescent="0.2">
      <c r="B1790" s="382">
        <v>22</v>
      </c>
      <c r="C1790" s="382">
        <v>5725</v>
      </c>
      <c r="D1790" s="379" t="s">
        <v>2359</v>
      </c>
      <c r="E1790" s="380">
        <v>2050</v>
      </c>
      <c r="F1790" s="380">
        <v>600</v>
      </c>
      <c r="G1790" s="380">
        <v>4271</v>
      </c>
      <c r="H1790" s="137">
        <f t="shared" si="190"/>
        <v>10.535</v>
      </c>
      <c r="I1790" s="381">
        <f t="shared" si="191"/>
        <v>0.47998126902364785</v>
      </c>
      <c r="J1790" s="137">
        <f t="shared" si="192"/>
        <v>1.7575237144576308E-3</v>
      </c>
      <c r="K1790" s="137">
        <f t="shared" si="193"/>
        <v>8.487963446793774E-2</v>
      </c>
      <c r="L1790" s="137">
        <f t="shared" si="194"/>
        <v>4.9013041608142592E-2</v>
      </c>
      <c r="M1790" s="137">
        <f t="shared" si="195"/>
        <v>0.13565019979053797</v>
      </c>
      <c r="N1790" s="383">
        <f t="shared" si="189"/>
        <v>579.3620033053877</v>
      </c>
    </row>
    <row r="1791" spans="2:14" x14ac:dyDescent="0.2">
      <c r="B1791" s="382">
        <v>22</v>
      </c>
      <c r="C1791" s="382">
        <v>5726</v>
      </c>
      <c r="D1791" s="379" t="s">
        <v>2360</v>
      </c>
      <c r="E1791" s="380">
        <v>234</v>
      </c>
      <c r="F1791" s="380">
        <v>1646</v>
      </c>
      <c r="G1791" s="380">
        <v>1205</v>
      </c>
      <c r="H1791" s="137">
        <f t="shared" si="190"/>
        <v>0.87424058323207776</v>
      </c>
      <c r="I1791" s="381">
        <f t="shared" si="191"/>
        <v>0.19419087136929461</v>
      </c>
      <c r="J1791" s="137">
        <f t="shared" si="192"/>
        <v>-8.0710088925827414E-2</v>
      </c>
      <c r="K1791" s="137">
        <f t="shared" si="193"/>
        <v>-0.16485820748609101</v>
      </c>
      <c r="L1791" s="137">
        <f t="shared" si="194"/>
        <v>-0.19067947252492121</v>
      </c>
      <c r="M1791" s="137">
        <f t="shared" si="195"/>
        <v>-0.43624776893683959</v>
      </c>
      <c r="N1791" s="383">
        <f t="shared" si="189"/>
        <v>-525.67856156889172</v>
      </c>
    </row>
    <row r="1792" spans="2:14" x14ac:dyDescent="0.2">
      <c r="B1792" s="382">
        <v>22</v>
      </c>
      <c r="C1792" s="382">
        <v>5727</v>
      </c>
      <c r="D1792" s="379" t="s">
        <v>2361</v>
      </c>
      <c r="E1792" s="380">
        <v>444</v>
      </c>
      <c r="F1792" s="380">
        <v>2413</v>
      </c>
      <c r="G1792" s="380">
        <v>2902</v>
      </c>
      <c r="H1792" s="137">
        <f t="shared" si="190"/>
        <v>1.386655615416494</v>
      </c>
      <c r="I1792" s="381">
        <f t="shared" si="191"/>
        <v>0.15299793246037216</v>
      </c>
      <c r="J1792" s="137">
        <f t="shared" si="192"/>
        <v>-3.5065099150692475E-2</v>
      </c>
      <c r="K1792" s="137">
        <f t="shared" si="193"/>
        <v>-0.15161189642482734</v>
      </c>
      <c r="L1792" s="137">
        <f t="shared" si="194"/>
        <v>-0.22522800589989808</v>
      </c>
      <c r="M1792" s="137">
        <f t="shared" si="195"/>
        <v>-0.41190500147541786</v>
      </c>
      <c r="N1792" s="383">
        <f t="shared" si="189"/>
        <v>-1195.3483142816626</v>
      </c>
    </row>
    <row r="1793" spans="2:14" x14ac:dyDescent="0.2">
      <c r="B1793" s="382">
        <v>22</v>
      </c>
      <c r="C1793" s="382">
        <v>5728</v>
      </c>
      <c r="D1793" s="379" t="s">
        <v>2362</v>
      </c>
      <c r="E1793" s="380">
        <v>704</v>
      </c>
      <c r="F1793" s="380">
        <v>193</v>
      </c>
      <c r="G1793" s="380">
        <v>606</v>
      </c>
      <c r="H1793" s="137">
        <f t="shared" si="190"/>
        <v>6.7875647668393784</v>
      </c>
      <c r="I1793" s="381">
        <f t="shared" si="191"/>
        <v>1.1617161716171618</v>
      </c>
      <c r="J1793" s="137">
        <f t="shared" si="192"/>
        <v>-9.6821667520586296E-2</v>
      </c>
      <c r="K1793" s="137">
        <f t="shared" si="193"/>
        <v>-1.199436348792178E-2</v>
      </c>
      <c r="L1793" s="137">
        <f t="shared" si="194"/>
        <v>0.62078436113487356</v>
      </c>
      <c r="M1793" s="137">
        <f t="shared" si="195"/>
        <v>0.51196833012636545</v>
      </c>
      <c r="N1793" s="383">
        <f t="shared" si="189"/>
        <v>310.25280805657746</v>
      </c>
    </row>
    <row r="1794" spans="2:14" x14ac:dyDescent="0.2">
      <c r="B1794" s="382">
        <v>22</v>
      </c>
      <c r="C1794" s="382">
        <v>5729</v>
      </c>
      <c r="D1794" s="379" t="s">
        <v>2363</v>
      </c>
      <c r="E1794" s="380">
        <v>172</v>
      </c>
      <c r="F1794" s="380">
        <v>178</v>
      </c>
      <c r="G1794" s="380">
        <v>1734</v>
      </c>
      <c r="H1794" s="137">
        <f t="shared" si="190"/>
        <v>10.707865168539326</v>
      </c>
      <c r="I1794" s="381">
        <f t="shared" si="191"/>
        <v>9.919261822376009E-2</v>
      </c>
      <c r="J1794" s="137">
        <f t="shared" si="192"/>
        <v>-6.6481332537467727E-2</v>
      </c>
      <c r="K1794" s="137">
        <f t="shared" si="193"/>
        <v>8.9348328105531075E-2</v>
      </c>
      <c r="L1794" s="137">
        <f t="shared" si="194"/>
        <v>-0.27035454321166219</v>
      </c>
      <c r="M1794" s="137">
        <f t="shared" si="195"/>
        <v>-0.24748754764359884</v>
      </c>
      <c r="N1794" s="383">
        <f t="shared" si="189"/>
        <v>-429.14340761400041</v>
      </c>
    </row>
    <row r="1795" spans="2:14" x14ac:dyDescent="0.2">
      <c r="B1795" s="382">
        <v>22</v>
      </c>
      <c r="C1795" s="382">
        <v>5730</v>
      </c>
      <c r="D1795" s="379" t="s">
        <v>2364</v>
      </c>
      <c r="E1795" s="380">
        <v>212</v>
      </c>
      <c r="F1795" s="380">
        <v>584</v>
      </c>
      <c r="G1795" s="380">
        <v>1449</v>
      </c>
      <c r="H1795" s="137">
        <f t="shared" si="190"/>
        <v>2.8441780821917808</v>
      </c>
      <c r="I1795" s="381">
        <f t="shared" si="191"/>
        <v>0.14630779848171152</v>
      </c>
      <c r="J1795" s="137">
        <f t="shared" si="192"/>
        <v>-7.414710866352163E-2</v>
      </c>
      <c r="K1795" s="137">
        <f t="shared" si="193"/>
        <v>-0.11393385272774591</v>
      </c>
      <c r="L1795" s="137">
        <f t="shared" si="194"/>
        <v>-0.23083902378711074</v>
      </c>
      <c r="M1795" s="137">
        <f t="shared" si="195"/>
        <v>-0.41891998517837825</v>
      </c>
      <c r="N1795" s="383">
        <f t="shared" si="189"/>
        <v>-607.01505852347009</v>
      </c>
    </row>
    <row r="1796" spans="2:14" x14ac:dyDescent="0.2">
      <c r="B1796" s="382">
        <v>22</v>
      </c>
      <c r="C1796" s="382">
        <v>5731</v>
      </c>
      <c r="D1796" s="379" t="s">
        <v>2365</v>
      </c>
      <c r="E1796" s="380">
        <v>235</v>
      </c>
      <c r="F1796" s="380">
        <v>313</v>
      </c>
      <c r="G1796" s="380">
        <v>1403</v>
      </c>
      <c r="H1796" s="137">
        <f t="shared" si="190"/>
        <v>5.2332268370607027</v>
      </c>
      <c r="I1796" s="381">
        <f t="shared" si="191"/>
        <v>0.16749821810406273</v>
      </c>
      <c r="J1796" s="137">
        <f t="shared" si="192"/>
        <v>-7.5384391827726813E-2</v>
      </c>
      <c r="K1796" s="137">
        <f t="shared" si="193"/>
        <v>-5.2175159169105048E-2</v>
      </c>
      <c r="L1796" s="137">
        <f t="shared" si="194"/>
        <v>-0.21306661087014861</v>
      </c>
      <c r="M1796" s="137">
        <f t="shared" si="195"/>
        <v>-0.34062616186698047</v>
      </c>
      <c r="N1796" s="383">
        <f t="shared" si="189"/>
        <v>-477.89850509937361</v>
      </c>
    </row>
    <row r="1797" spans="2:14" x14ac:dyDescent="0.2">
      <c r="B1797" s="382">
        <v>22</v>
      </c>
      <c r="C1797" s="382">
        <v>5732</v>
      </c>
      <c r="D1797" s="379" t="s">
        <v>2366</v>
      </c>
      <c r="E1797" s="380">
        <v>575</v>
      </c>
      <c r="F1797" s="380">
        <v>152</v>
      </c>
      <c r="G1797" s="380">
        <v>1177</v>
      </c>
      <c r="H1797" s="137">
        <f t="shared" si="190"/>
        <v>11.526315789473685</v>
      </c>
      <c r="I1797" s="381">
        <f t="shared" si="191"/>
        <v>0.48853016142735767</v>
      </c>
      <c r="J1797" s="137">
        <f t="shared" si="192"/>
        <v>-8.1463217808387098E-2</v>
      </c>
      <c r="K1797" s="137">
        <f t="shared" si="193"/>
        <v>0.11050588756853906</v>
      </c>
      <c r="L1797" s="137">
        <f t="shared" si="194"/>
        <v>5.6183000886398438E-2</v>
      </c>
      <c r="M1797" s="137">
        <f t="shared" si="195"/>
        <v>8.52256706465504E-2</v>
      </c>
      <c r="N1797" s="383">
        <f t="shared" si="189"/>
        <v>100.31061435098982</v>
      </c>
    </row>
    <row r="1798" spans="2:14" x14ac:dyDescent="0.2">
      <c r="B1798" s="382">
        <v>22</v>
      </c>
      <c r="C1798" s="382">
        <v>5741</v>
      </c>
      <c r="D1798" s="379" t="s">
        <v>2367</v>
      </c>
      <c r="E1798" s="380">
        <v>31</v>
      </c>
      <c r="F1798" s="380">
        <v>581</v>
      </c>
      <c r="G1798" s="380">
        <v>268</v>
      </c>
      <c r="H1798" s="137">
        <f t="shared" si="190"/>
        <v>0.51462994836488818</v>
      </c>
      <c r="I1798" s="381">
        <f t="shared" si="191"/>
        <v>0.11567164179104478</v>
      </c>
      <c r="J1798" s="137">
        <f t="shared" si="192"/>
        <v>-0.1059130090314853</v>
      </c>
      <c r="K1798" s="137">
        <f t="shared" si="193"/>
        <v>-0.17415441081971014</v>
      </c>
      <c r="L1798" s="137">
        <f t="shared" si="194"/>
        <v>-0.25653357994025916</v>
      </c>
      <c r="M1798" s="137">
        <f t="shared" si="195"/>
        <v>-0.53660099979145459</v>
      </c>
      <c r="N1798" s="383">
        <f t="shared" si="189"/>
        <v>-143.80906794410984</v>
      </c>
    </row>
    <row r="1799" spans="2:14" x14ac:dyDescent="0.2">
      <c r="B1799" s="382">
        <v>22</v>
      </c>
      <c r="C1799" s="382">
        <v>5742</v>
      </c>
      <c r="D1799" s="379" t="s">
        <v>2368</v>
      </c>
      <c r="E1799" s="380">
        <v>65</v>
      </c>
      <c r="F1799" s="380">
        <v>543</v>
      </c>
      <c r="G1799" s="380">
        <v>383</v>
      </c>
      <c r="H1799" s="137">
        <f t="shared" si="190"/>
        <v>0.82504604051565378</v>
      </c>
      <c r="I1799" s="381">
        <f t="shared" si="191"/>
        <v>0.16971279373368145</v>
      </c>
      <c r="J1799" s="137">
        <f t="shared" si="192"/>
        <v>-0.10281980112097233</v>
      </c>
      <c r="K1799" s="137">
        <f t="shared" si="193"/>
        <v>-0.16612992313533811</v>
      </c>
      <c r="L1799" s="137">
        <f t="shared" si="194"/>
        <v>-0.21120924545564257</v>
      </c>
      <c r="M1799" s="137">
        <f t="shared" si="195"/>
        <v>-0.48015896971195304</v>
      </c>
      <c r="N1799" s="383">
        <f t="shared" si="189"/>
        <v>-183.900885399678</v>
      </c>
    </row>
    <row r="1800" spans="2:14" x14ac:dyDescent="0.2">
      <c r="B1800" s="382">
        <v>22</v>
      </c>
      <c r="C1800" s="382">
        <v>5743</v>
      </c>
      <c r="D1800" s="379" t="s">
        <v>2369</v>
      </c>
      <c r="E1800" s="380">
        <v>192</v>
      </c>
      <c r="F1800" s="380">
        <v>756</v>
      </c>
      <c r="G1800" s="380">
        <v>663</v>
      </c>
      <c r="H1800" s="137">
        <f t="shared" si="190"/>
        <v>1.1309523809523809</v>
      </c>
      <c r="I1800" s="381">
        <f t="shared" si="191"/>
        <v>0.2895927601809955</v>
      </c>
      <c r="J1800" s="137">
        <f t="shared" si="192"/>
        <v>-9.5288512295375521E-2</v>
      </c>
      <c r="K1800" s="137">
        <f t="shared" si="193"/>
        <v>-0.15822201589896456</v>
      </c>
      <c r="L1800" s="137">
        <f t="shared" si="194"/>
        <v>-0.11066587245296904</v>
      </c>
      <c r="M1800" s="137">
        <f t="shared" si="195"/>
        <v>-0.36417640064730911</v>
      </c>
      <c r="N1800" s="383">
        <f t="shared" si="189"/>
        <v>-241.44895362916594</v>
      </c>
    </row>
    <row r="1801" spans="2:14" x14ac:dyDescent="0.2">
      <c r="B1801" s="382">
        <v>22</v>
      </c>
      <c r="C1801" s="382">
        <v>5744</v>
      </c>
      <c r="D1801" s="379" t="s">
        <v>2370</v>
      </c>
      <c r="E1801" s="380">
        <v>1000</v>
      </c>
      <c r="F1801" s="380">
        <v>902</v>
      </c>
      <c r="G1801" s="380">
        <v>1196</v>
      </c>
      <c r="H1801" s="137">
        <f t="shared" si="190"/>
        <v>2.434589800443459</v>
      </c>
      <c r="I1801" s="381">
        <f t="shared" si="191"/>
        <v>0.83612040133779264</v>
      </c>
      <c r="J1801" s="137">
        <f t="shared" si="192"/>
        <v>-8.0952166066650177E-2</v>
      </c>
      <c r="K1801" s="137">
        <f t="shared" si="193"/>
        <v>-0.12452201553779819</v>
      </c>
      <c r="L1801" s="137">
        <f t="shared" si="194"/>
        <v>0.34770706599166246</v>
      </c>
      <c r="M1801" s="137">
        <f t="shared" si="195"/>
        <v>0.1422328843872141</v>
      </c>
      <c r="N1801" s="383">
        <f t="shared" si="189"/>
        <v>170.11052972710806</v>
      </c>
    </row>
    <row r="1802" spans="2:14" x14ac:dyDescent="0.2">
      <c r="B1802" s="382">
        <v>22</v>
      </c>
      <c r="C1802" s="382">
        <v>5745</v>
      </c>
      <c r="D1802" s="379" t="s">
        <v>2371</v>
      </c>
      <c r="E1802" s="380">
        <v>375</v>
      </c>
      <c r="F1802" s="380">
        <v>2229</v>
      </c>
      <c r="G1802" s="380">
        <v>1146</v>
      </c>
      <c r="H1802" s="137">
        <f t="shared" si="190"/>
        <v>0.68236877523553163</v>
      </c>
      <c r="I1802" s="381">
        <f t="shared" si="191"/>
        <v>0.32722513089005234</v>
      </c>
      <c r="J1802" s="137">
        <f t="shared" si="192"/>
        <v>-8.2297039071221031E-2</v>
      </c>
      <c r="K1802" s="137">
        <f t="shared" si="193"/>
        <v>-0.16981823694068088</v>
      </c>
      <c r="L1802" s="137">
        <f t="shared" si="194"/>
        <v>-7.9103588968025981E-2</v>
      </c>
      <c r="M1802" s="137">
        <f t="shared" si="195"/>
        <v>-0.33121886497992792</v>
      </c>
      <c r="N1802" s="383">
        <f t="shared" si="189"/>
        <v>-379.5768192669974</v>
      </c>
    </row>
    <row r="1803" spans="2:14" x14ac:dyDescent="0.2">
      <c r="B1803" s="382">
        <v>22</v>
      </c>
      <c r="C1803" s="382">
        <v>5746</v>
      </c>
      <c r="D1803" s="379" t="s">
        <v>2372</v>
      </c>
      <c r="E1803" s="380">
        <v>264</v>
      </c>
      <c r="F1803" s="380">
        <v>923</v>
      </c>
      <c r="G1803" s="380">
        <v>1037</v>
      </c>
      <c r="H1803" s="137">
        <f t="shared" si="190"/>
        <v>1.409534127843987</v>
      </c>
      <c r="I1803" s="381">
        <f t="shared" si="191"/>
        <v>0.25458052073288334</v>
      </c>
      <c r="J1803" s="137">
        <f t="shared" si="192"/>
        <v>-8.5228862221185503E-2</v>
      </c>
      <c r="K1803" s="137">
        <f t="shared" si="193"/>
        <v>-0.1510204698014872</v>
      </c>
      <c r="L1803" s="137">
        <f t="shared" si="194"/>
        <v>-0.14003065086269251</v>
      </c>
      <c r="M1803" s="137">
        <f t="shared" si="195"/>
        <v>-0.37627998288536524</v>
      </c>
      <c r="N1803" s="383">
        <f t="shared" si="189"/>
        <v>-390.20234225212374</v>
      </c>
    </row>
    <row r="1804" spans="2:14" x14ac:dyDescent="0.2">
      <c r="B1804" s="382">
        <v>22</v>
      </c>
      <c r="C1804" s="382">
        <v>5747</v>
      </c>
      <c r="D1804" s="379" t="s">
        <v>2373</v>
      </c>
      <c r="E1804" s="380">
        <v>58</v>
      </c>
      <c r="F1804" s="380">
        <v>416</v>
      </c>
      <c r="G1804" s="380">
        <v>194</v>
      </c>
      <c r="H1804" s="137">
        <f t="shared" si="190"/>
        <v>0.60576923076923073</v>
      </c>
      <c r="I1804" s="381">
        <f t="shared" si="191"/>
        <v>0.29896907216494845</v>
      </c>
      <c r="J1804" s="137">
        <f t="shared" si="192"/>
        <v>-0.10790342107825018</v>
      </c>
      <c r="K1804" s="137">
        <f t="shared" si="193"/>
        <v>-0.17179839234093569</v>
      </c>
      <c r="L1804" s="137">
        <f t="shared" si="194"/>
        <v>-0.10280195606118112</v>
      </c>
      <c r="M1804" s="137">
        <f t="shared" si="195"/>
        <v>-0.38250376948036702</v>
      </c>
      <c r="N1804" s="383">
        <f t="shared" si="189"/>
        <v>-74.205731279191198</v>
      </c>
    </row>
    <row r="1805" spans="2:14" x14ac:dyDescent="0.2">
      <c r="B1805" s="382">
        <v>22</v>
      </c>
      <c r="C1805" s="382">
        <v>5748</v>
      </c>
      <c r="D1805" s="379" t="s">
        <v>2374</v>
      </c>
      <c r="E1805" s="380">
        <v>54</v>
      </c>
      <c r="F1805" s="380">
        <v>548</v>
      </c>
      <c r="G1805" s="380">
        <v>259</v>
      </c>
      <c r="H1805" s="137">
        <f t="shared" si="190"/>
        <v>0.57116788321167888</v>
      </c>
      <c r="I1805" s="381">
        <f t="shared" si="191"/>
        <v>0.20849420849420849</v>
      </c>
      <c r="J1805" s="137">
        <f t="shared" si="192"/>
        <v>-0.10615508617230805</v>
      </c>
      <c r="K1805" s="137">
        <f t="shared" si="193"/>
        <v>-0.17269286300260292</v>
      </c>
      <c r="L1805" s="137">
        <f t="shared" si="194"/>
        <v>-0.17868325829203488</v>
      </c>
      <c r="M1805" s="137">
        <f t="shared" si="195"/>
        <v>-0.45753120746694587</v>
      </c>
      <c r="N1805" s="383">
        <f t="shared" ref="N1805:N1868" si="196">M1805*G1805</f>
        <v>-118.50058273393898</v>
      </c>
    </row>
    <row r="1806" spans="2:14" x14ac:dyDescent="0.2">
      <c r="B1806" s="382">
        <v>22</v>
      </c>
      <c r="C1806" s="382">
        <v>5749</v>
      </c>
      <c r="D1806" s="379" t="s">
        <v>2375</v>
      </c>
      <c r="E1806" s="380">
        <v>1865</v>
      </c>
      <c r="F1806" s="380">
        <v>1880</v>
      </c>
      <c r="G1806" s="380">
        <v>5414</v>
      </c>
      <c r="H1806" s="137">
        <f t="shared" ref="H1806:H1869" si="197">(G1806+E1806)/F1806</f>
        <v>3.871808510638298</v>
      </c>
      <c r="I1806" s="381">
        <f t="shared" ref="I1806:I1869" si="198">E1806/G1806</f>
        <v>0.3444772811230144</v>
      </c>
      <c r="J1806" s="137">
        <f t="shared" ref="J1806:J1869" si="199">$J$6*(G1806-G$10)/G$11</f>
        <v>3.2501320598947454E-2</v>
      </c>
      <c r="K1806" s="137">
        <f t="shared" ref="K1806:K1869" si="200">$K$6*(H1806-H$10)/H$11</f>
        <v>-8.7368839103549117E-2</v>
      </c>
      <c r="L1806" s="137">
        <f t="shared" ref="L1806:L1869" si="201">$L$6*(I1806-I$10)/I$11</f>
        <v>-6.4634204070982332E-2</v>
      </c>
      <c r="M1806" s="137">
        <f t="shared" ref="M1806:M1869" si="202">SUM(J1806:L1806)</f>
        <v>-0.119501722575584</v>
      </c>
      <c r="N1806" s="383">
        <f t="shared" si="196"/>
        <v>-646.98232602421183</v>
      </c>
    </row>
    <row r="1807" spans="2:14" x14ac:dyDescent="0.2">
      <c r="B1807" s="382">
        <v>22</v>
      </c>
      <c r="C1807" s="382">
        <v>5750</v>
      </c>
      <c r="D1807" s="379" t="s">
        <v>2376</v>
      </c>
      <c r="E1807" s="380">
        <v>22</v>
      </c>
      <c r="F1807" s="380">
        <v>692</v>
      </c>
      <c r="G1807" s="380">
        <v>192</v>
      </c>
      <c r="H1807" s="137">
        <f t="shared" si="197"/>
        <v>0.30924855491329478</v>
      </c>
      <c r="I1807" s="381">
        <f t="shared" si="198"/>
        <v>0.11458333333333333</v>
      </c>
      <c r="J1807" s="137">
        <f t="shared" si="199"/>
        <v>-0.10795721599843301</v>
      </c>
      <c r="K1807" s="137">
        <f t="shared" si="200"/>
        <v>-0.1794636731422028</v>
      </c>
      <c r="L1807" s="137">
        <f t="shared" si="201"/>
        <v>-0.25744634465356714</v>
      </c>
      <c r="M1807" s="137">
        <f t="shared" si="202"/>
        <v>-0.54486723379420288</v>
      </c>
      <c r="N1807" s="383">
        <f t="shared" si="196"/>
        <v>-104.61450888848695</v>
      </c>
    </row>
    <row r="1808" spans="2:14" x14ac:dyDescent="0.2">
      <c r="B1808" s="382">
        <v>22</v>
      </c>
      <c r="C1808" s="382">
        <v>5752</v>
      </c>
      <c r="D1808" s="379" t="s">
        <v>2377</v>
      </c>
      <c r="E1808" s="380">
        <v>224</v>
      </c>
      <c r="F1808" s="380">
        <v>451</v>
      </c>
      <c r="G1808" s="380">
        <v>397</v>
      </c>
      <c r="H1808" s="137">
        <f t="shared" si="197"/>
        <v>1.376940133037694</v>
      </c>
      <c r="I1808" s="381">
        <f t="shared" si="198"/>
        <v>0.5642317380352645</v>
      </c>
      <c r="J1808" s="137">
        <f t="shared" si="199"/>
        <v>-0.10244323667969249</v>
      </c>
      <c r="K1808" s="137">
        <f t="shared" si="200"/>
        <v>-0.15186304889619648</v>
      </c>
      <c r="L1808" s="137">
        <f t="shared" si="201"/>
        <v>0.11967394169446351</v>
      </c>
      <c r="M1808" s="137">
        <f t="shared" si="202"/>
        <v>-0.13463234388142548</v>
      </c>
      <c r="N1808" s="383">
        <f t="shared" si="196"/>
        <v>-53.449040520925912</v>
      </c>
    </row>
    <row r="1809" spans="2:14" x14ac:dyDescent="0.2">
      <c r="B1809" s="382">
        <v>22</v>
      </c>
      <c r="C1809" s="382">
        <v>5754</v>
      </c>
      <c r="D1809" s="379" t="s">
        <v>2378</v>
      </c>
      <c r="E1809" s="380">
        <v>53</v>
      </c>
      <c r="F1809" s="380">
        <v>932</v>
      </c>
      <c r="G1809" s="380">
        <v>351</v>
      </c>
      <c r="H1809" s="137">
        <f t="shared" si="197"/>
        <v>0.4334763948497854</v>
      </c>
      <c r="I1809" s="381">
        <f t="shared" si="198"/>
        <v>0.150997150997151</v>
      </c>
      <c r="J1809" s="137">
        <f t="shared" si="199"/>
        <v>-0.10368051984389769</v>
      </c>
      <c r="K1809" s="137">
        <f t="shared" si="200"/>
        <v>-0.17625229075310184</v>
      </c>
      <c r="L1809" s="137">
        <f t="shared" si="201"/>
        <v>-0.22690606206653779</v>
      </c>
      <c r="M1809" s="137">
        <f t="shared" si="202"/>
        <v>-0.50683887266353733</v>
      </c>
      <c r="N1809" s="383">
        <f t="shared" si="196"/>
        <v>-177.90044430490161</v>
      </c>
    </row>
    <row r="1810" spans="2:14" x14ac:dyDescent="0.2">
      <c r="B1810" s="382">
        <v>22</v>
      </c>
      <c r="C1810" s="382">
        <v>5755</v>
      </c>
      <c r="D1810" s="379" t="s">
        <v>2379</v>
      </c>
      <c r="E1810" s="380">
        <v>112</v>
      </c>
      <c r="F1810" s="380">
        <v>1060</v>
      </c>
      <c r="G1810" s="380">
        <v>462</v>
      </c>
      <c r="H1810" s="137">
        <f t="shared" si="197"/>
        <v>0.54150943396226414</v>
      </c>
      <c r="I1810" s="381">
        <f t="shared" si="198"/>
        <v>0.24242424242424243</v>
      </c>
      <c r="J1810" s="137">
        <f t="shared" si="199"/>
        <v>-0.10069490177375037</v>
      </c>
      <c r="K1810" s="137">
        <f t="shared" si="200"/>
        <v>-0.17345955605350286</v>
      </c>
      <c r="L1810" s="137">
        <f t="shared" si="201"/>
        <v>-0.15022612605785074</v>
      </c>
      <c r="M1810" s="137">
        <f t="shared" si="202"/>
        <v>-0.42438058388510397</v>
      </c>
      <c r="N1810" s="383">
        <f t="shared" si="196"/>
        <v>-196.06382975491803</v>
      </c>
    </row>
    <row r="1811" spans="2:14" x14ac:dyDescent="0.2">
      <c r="B1811" s="382">
        <v>22</v>
      </c>
      <c r="C1811" s="382">
        <v>5756</v>
      </c>
      <c r="D1811" s="379" t="s">
        <v>2380</v>
      </c>
      <c r="E1811" s="380">
        <v>66</v>
      </c>
      <c r="F1811" s="380">
        <v>299</v>
      </c>
      <c r="G1811" s="380">
        <v>494</v>
      </c>
      <c r="H1811" s="137">
        <f t="shared" si="197"/>
        <v>1.8729096989966556</v>
      </c>
      <c r="I1811" s="381">
        <f t="shared" si="198"/>
        <v>0.13360323886639677</v>
      </c>
      <c r="J1811" s="137">
        <f t="shared" si="199"/>
        <v>-9.9834183050825032E-2</v>
      </c>
      <c r="K1811" s="137">
        <f t="shared" si="200"/>
        <v>-0.13904186541216487</v>
      </c>
      <c r="L1811" s="137">
        <f t="shared" si="201"/>
        <v>-0.24149434272064318</v>
      </c>
      <c r="M1811" s="137">
        <f t="shared" si="202"/>
        <v>-0.48037039118363312</v>
      </c>
      <c r="N1811" s="383">
        <f t="shared" si="196"/>
        <v>-237.30297324471476</v>
      </c>
    </row>
    <row r="1812" spans="2:14" x14ac:dyDescent="0.2">
      <c r="B1812" s="382">
        <v>22</v>
      </c>
      <c r="C1812" s="382">
        <v>5757</v>
      </c>
      <c r="D1812" s="379" t="s">
        <v>2381</v>
      </c>
      <c r="E1812" s="380">
        <v>4770</v>
      </c>
      <c r="F1812" s="380">
        <v>1162</v>
      </c>
      <c r="G1812" s="380">
        <v>7842</v>
      </c>
      <c r="H1812" s="137">
        <f t="shared" si="197"/>
        <v>10.853700516351118</v>
      </c>
      <c r="I1812" s="381">
        <f t="shared" si="198"/>
        <v>0.60826319816373375</v>
      </c>
      <c r="J1812" s="137">
        <f t="shared" si="199"/>
        <v>9.7808353700908346E-2</v>
      </c>
      <c r="K1812" s="137">
        <f t="shared" si="200"/>
        <v>9.3118280701588674E-2</v>
      </c>
      <c r="L1812" s="137">
        <f t="shared" si="201"/>
        <v>0.15660314388517885</v>
      </c>
      <c r="M1812" s="137">
        <f t="shared" si="202"/>
        <v>0.34752977828767584</v>
      </c>
      <c r="N1812" s="383">
        <f t="shared" si="196"/>
        <v>2725.3285213319541</v>
      </c>
    </row>
    <row r="1813" spans="2:14" x14ac:dyDescent="0.2">
      <c r="B1813" s="382">
        <v>22</v>
      </c>
      <c r="C1813" s="382">
        <v>5758</v>
      </c>
      <c r="D1813" s="379" t="s">
        <v>2382</v>
      </c>
      <c r="E1813" s="380">
        <v>30</v>
      </c>
      <c r="F1813" s="380">
        <v>511</v>
      </c>
      <c r="G1813" s="380">
        <v>206</v>
      </c>
      <c r="H1813" s="137">
        <f t="shared" si="197"/>
        <v>0.46183953033268099</v>
      </c>
      <c r="I1813" s="381">
        <f t="shared" si="198"/>
        <v>0.14563106796116504</v>
      </c>
      <c r="J1813" s="137">
        <f t="shared" si="199"/>
        <v>-0.10758065155715316</v>
      </c>
      <c r="K1813" s="137">
        <f t="shared" si="200"/>
        <v>-0.17551908252992079</v>
      </c>
      <c r="L1813" s="137">
        <f t="shared" si="201"/>
        <v>-0.23140659792953014</v>
      </c>
      <c r="M1813" s="137">
        <f t="shared" si="202"/>
        <v>-0.51450633201660412</v>
      </c>
      <c r="N1813" s="383">
        <f t="shared" si="196"/>
        <v>-105.98830439542044</v>
      </c>
    </row>
    <row r="1814" spans="2:14" x14ac:dyDescent="0.2">
      <c r="B1814" s="382">
        <v>22</v>
      </c>
      <c r="C1814" s="382">
        <v>5759</v>
      </c>
      <c r="D1814" s="379" t="s">
        <v>2383</v>
      </c>
      <c r="E1814" s="380">
        <v>51</v>
      </c>
      <c r="F1814" s="380">
        <v>605</v>
      </c>
      <c r="G1814" s="380">
        <v>233</v>
      </c>
      <c r="H1814" s="137">
        <f t="shared" si="197"/>
        <v>0.46942148760330576</v>
      </c>
      <c r="I1814" s="381">
        <f t="shared" si="198"/>
        <v>0.21888412017167383</v>
      </c>
      <c r="J1814" s="137">
        <f t="shared" si="199"/>
        <v>-0.10685442013468491</v>
      </c>
      <c r="K1814" s="137">
        <f t="shared" si="200"/>
        <v>-0.17532308327511406</v>
      </c>
      <c r="L1814" s="137">
        <f t="shared" si="201"/>
        <v>-0.16996923545560594</v>
      </c>
      <c r="M1814" s="137">
        <f t="shared" si="202"/>
        <v>-0.45214673886540491</v>
      </c>
      <c r="N1814" s="383">
        <f t="shared" si="196"/>
        <v>-105.35019015563934</v>
      </c>
    </row>
    <row r="1815" spans="2:14" x14ac:dyDescent="0.2">
      <c r="B1815" s="382">
        <v>22</v>
      </c>
      <c r="C1815" s="382">
        <v>5760</v>
      </c>
      <c r="D1815" s="379" t="s">
        <v>2384</v>
      </c>
      <c r="E1815" s="380">
        <v>101</v>
      </c>
      <c r="F1815" s="380">
        <v>982</v>
      </c>
      <c r="G1815" s="380">
        <v>525</v>
      </c>
      <c r="H1815" s="137">
        <f t="shared" si="197"/>
        <v>0.63747454175152751</v>
      </c>
      <c r="I1815" s="381">
        <f t="shared" si="198"/>
        <v>0.19238095238095237</v>
      </c>
      <c r="J1815" s="137">
        <f t="shared" si="199"/>
        <v>-9.9000361787991084E-2</v>
      </c>
      <c r="K1815" s="137">
        <f t="shared" si="200"/>
        <v>-0.1709787863864124</v>
      </c>
      <c r="L1815" s="137">
        <f t="shared" si="201"/>
        <v>-0.19219745226200674</v>
      </c>
      <c r="M1815" s="137">
        <f t="shared" si="202"/>
        <v>-0.46217660043641023</v>
      </c>
      <c r="N1815" s="383">
        <f t="shared" si="196"/>
        <v>-242.64271522911537</v>
      </c>
    </row>
    <row r="1816" spans="2:14" x14ac:dyDescent="0.2">
      <c r="B1816" s="382">
        <v>22</v>
      </c>
      <c r="C1816" s="382">
        <v>5761</v>
      </c>
      <c r="D1816" s="379" t="s">
        <v>2385</v>
      </c>
      <c r="E1816" s="380">
        <v>187</v>
      </c>
      <c r="F1816" s="380">
        <v>696</v>
      </c>
      <c r="G1816" s="380">
        <v>574</v>
      </c>
      <c r="H1816" s="137">
        <f t="shared" si="197"/>
        <v>1.0933908045977012</v>
      </c>
      <c r="I1816" s="381">
        <f t="shared" si="198"/>
        <v>0.32578397212543553</v>
      </c>
      <c r="J1816" s="137">
        <f t="shared" si="199"/>
        <v>-9.7682386243511665E-2</v>
      </c>
      <c r="K1816" s="137">
        <f t="shared" si="200"/>
        <v>-0.1591930106846258</v>
      </c>
      <c r="L1816" s="137">
        <f t="shared" si="201"/>
        <v>-8.03122893666086E-2</v>
      </c>
      <c r="M1816" s="137">
        <f t="shared" si="202"/>
        <v>-0.33718768629474605</v>
      </c>
      <c r="N1816" s="383">
        <f t="shared" si="196"/>
        <v>-193.54573193318424</v>
      </c>
    </row>
    <row r="1817" spans="2:14" x14ac:dyDescent="0.2">
      <c r="B1817" s="382">
        <v>22</v>
      </c>
      <c r="C1817" s="382">
        <v>5762</v>
      </c>
      <c r="D1817" s="379" t="s">
        <v>2386</v>
      </c>
      <c r="E1817" s="380">
        <v>22</v>
      </c>
      <c r="F1817" s="380">
        <v>147</v>
      </c>
      <c r="G1817" s="380">
        <v>137</v>
      </c>
      <c r="H1817" s="137">
        <f t="shared" si="197"/>
        <v>1.0816326530612246</v>
      </c>
      <c r="I1817" s="381">
        <f t="shared" si="198"/>
        <v>0.16058394160583941</v>
      </c>
      <c r="J1817" s="137">
        <f t="shared" si="199"/>
        <v>-0.10943657630346096</v>
      </c>
      <c r="K1817" s="137">
        <f t="shared" si="200"/>
        <v>-0.15949696767841984</v>
      </c>
      <c r="L1817" s="137">
        <f t="shared" si="201"/>
        <v>-0.21886561717292413</v>
      </c>
      <c r="M1817" s="137">
        <f t="shared" si="202"/>
        <v>-0.48779916115480493</v>
      </c>
      <c r="N1817" s="383">
        <f t="shared" si="196"/>
        <v>-66.828485078208274</v>
      </c>
    </row>
    <row r="1818" spans="2:14" x14ac:dyDescent="0.2">
      <c r="B1818" s="382">
        <v>22</v>
      </c>
      <c r="C1818" s="382">
        <v>5763</v>
      </c>
      <c r="D1818" s="379" t="s">
        <v>2387</v>
      </c>
      <c r="E1818" s="380">
        <v>189</v>
      </c>
      <c r="F1818" s="380">
        <v>630</v>
      </c>
      <c r="G1818" s="380">
        <v>583</v>
      </c>
      <c r="H1818" s="137">
        <f t="shared" si="197"/>
        <v>1.2253968253968255</v>
      </c>
      <c r="I1818" s="381">
        <f t="shared" si="198"/>
        <v>0.32418524871355059</v>
      </c>
      <c r="J1818" s="137">
        <f t="shared" si="199"/>
        <v>-9.7440309102688902E-2</v>
      </c>
      <c r="K1818" s="137">
        <f t="shared" si="200"/>
        <v>-0.15578055651439857</v>
      </c>
      <c r="L1818" s="137">
        <f t="shared" si="201"/>
        <v>-8.165313929418927E-2</v>
      </c>
      <c r="M1818" s="137">
        <f t="shared" si="202"/>
        <v>-0.33487400491127672</v>
      </c>
      <c r="N1818" s="383">
        <f t="shared" si="196"/>
        <v>-195.23154486327434</v>
      </c>
    </row>
    <row r="1819" spans="2:14" x14ac:dyDescent="0.2">
      <c r="B1819" s="382">
        <v>22</v>
      </c>
      <c r="C1819" s="382">
        <v>5764</v>
      </c>
      <c r="D1819" s="379" t="s">
        <v>2388</v>
      </c>
      <c r="E1819" s="380">
        <v>1451</v>
      </c>
      <c r="F1819" s="380">
        <v>2279</v>
      </c>
      <c r="G1819" s="380">
        <v>4097</v>
      </c>
      <c r="H1819" s="137">
        <f t="shared" si="197"/>
        <v>2.4344010530934619</v>
      </c>
      <c r="I1819" s="381">
        <f t="shared" si="198"/>
        <v>0.35416158164510619</v>
      </c>
      <c r="J1819" s="137">
        <f t="shared" si="199"/>
        <v>-2.9226343414489567E-3</v>
      </c>
      <c r="K1819" s="137">
        <f t="shared" si="200"/>
        <v>-0.12452689479768134</v>
      </c>
      <c r="L1819" s="137">
        <f t="shared" si="201"/>
        <v>-5.6511977576277815E-2</v>
      </c>
      <c r="M1819" s="137">
        <f t="shared" si="202"/>
        <v>-0.18396150671540812</v>
      </c>
      <c r="N1819" s="383">
        <f t="shared" si="196"/>
        <v>-753.69029301302703</v>
      </c>
    </row>
    <row r="1820" spans="2:14" x14ac:dyDescent="0.2">
      <c r="B1820" s="382">
        <v>22</v>
      </c>
      <c r="C1820" s="382">
        <v>5765</v>
      </c>
      <c r="D1820" s="379" t="s">
        <v>2389</v>
      </c>
      <c r="E1820" s="380">
        <v>158</v>
      </c>
      <c r="F1820" s="380">
        <v>1315</v>
      </c>
      <c r="G1820" s="380">
        <v>486</v>
      </c>
      <c r="H1820" s="137">
        <f t="shared" si="197"/>
        <v>0.48973384030418249</v>
      </c>
      <c r="I1820" s="381">
        <f t="shared" si="198"/>
        <v>0.32510288065843623</v>
      </c>
      <c r="J1820" s="137">
        <f t="shared" si="199"/>
        <v>-0.10004936273155636</v>
      </c>
      <c r="K1820" s="137">
        <f t="shared" si="200"/>
        <v>-0.17479799379615227</v>
      </c>
      <c r="L1820" s="137">
        <f t="shared" si="201"/>
        <v>-8.0883521036460168E-2</v>
      </c>
      <c r="M1820" s="137">
        <f t="shared" si="202"/>
        <v>-0.35573087756416882</v>
      </c>
      <c r="N1820" s="383">
        <f t="shared" si="196"/>
        <v>-172.88520649618604</v>
      </c>
    </row>
    <row r="1821" spans="2:14" x14ac:dyDescent="0.2">
      <c r="B1821" s="382">
        <v>22</v>
      </c>
      <c r="C1821" s="382">
        <v>5766</v>
      </c>
      <c r="D1821" s="379" t="s">
        <v>2390</v>
      </c>
      <c r="E1821" s="380">
        <v>233</v>
      </c>
      <c r="F1821" s="380">
        <v>509</v>
      </c>
      <c r="G1821" s="380">
        <v>585</v>
      </c>
      <c r="H1821" s="137">
        <f t="shared" si="197"/>
        <v>1.6070726915520628</v>
      </c>
      <c r="I1821" s="381">
        <f t="shared" si="198"/>
        <v>0.39829059829059826</v>
      </c>
      <c r="J1821" s="137">
        <f t="shared" si="199"/>
        <v>-9.7386514182506073E-2</v>
      </c>
      <c r="K1821" s="137">
        <f t="shared" si="200"/>
        <v>-0.14591395048194719</v>
      </c>
      <c r="L1821" s="137">
        <f t="shared" si="201"/>
        <v>-1.9500954697998486E-2</v>
      </c>
      <c r="M1821" s="137">
        <f t="shared" si="202"/>
        <v>-0.26280141936245177</v>
      </c>
      <c r="N1821" s="383">
        <f t="shared" si="196"/>
        <v>-153.73883032703429</v>
      </c>
    </row>
    <row r="1822" spans="2:14" x14ac:dyDescent="0.2">
      <c r="B1822" s="382">
        <v>22</v>
      </c>
      <c r="C1822" s="382">
        <v>5785</v>
      </c>
      <c r="D1822" s="379" t="s">
        <v>2391</v>
      </c>
      <c r="E1822" s="380">
        <v>81</v>
      </c>
      <c r="F1822" s="380">
        <v>793</v>
      </c>
      <c r="G1822" s="380">
        <v>500</v>
      </c>
      <c r="H1822" s="137">
        <f t="shared" si="197"/>
        <v>0.73266078184110972</v>
      </c>
      <c r="I1822" s="381">
        <f t="shared" si="198"/>
        <v>0.16200000000000001</v>
      </c>
      <c r="J1822" s="137">
        <f t="shared" si="199"/>
        <v>-9.9672798290276518E-2</v>
      </c>
      <c r="K1822" s="137">
        <f t="shared" si="200"/>
        <v>-0.16851815103072484</v>
      </c>
      <c r="L1822" s="137">
        <f t="shared" si="201"/>
        <v>-0.21767796846449522</v>
      </c>
      <c r="M1822" s="137">
        <f t="shared" si="202"/>
        <v>-0.48586891778549657</v>
      </c>
      <c r="N1822" s="383">
        <f t="shared" si="196"/>
        <v>-242.9344588927483</v>
      </c>
    </row>
    <row r="1823" spans="2:14" x14ac:dyDescent="0.2">
      <c r="B1823" s="382">
        <v>22</v>
      </c>
      <c r="C1823" s="382">
        <v>5790</v>
      </c>
      <c r="D1823" s="379" t="s">
        <v>2392</v>
      </c>
      <c r="E1823" s="380">
        <v>97</v>
      </c>
      <c r="F1823" s="380">
        <v>428</v>
      </c>
      <c r="G1823" s="380">
        <v>567</v>
      </c>
      <c r="H1823" s="137">
        <f t="shared" si="197"/>
        <v>1.5514018691588785</v>
      </c>
      <c r="I1823" s="381">
        <f t="shared" si="198"/>
        <v>0.1710758377425044</v>
      </c>
      <c r="J1823" s="137">
        <f t="shared" si="199"/>
        <v>-9.7870668464151572E-2</v>
      </c>
      <c r="K1823" s="137">
        <f t="shared" si="200"/>
        <v>-0.14735308279489442</v>
      </c>
      <c r="L1823" s="137">
        <f t="shared" si="201"/>
        <v>-0.21006605993216002</v>
      </c>
      <c r="M1823" s="137">
        <f t="shared" si="202"/>
        <v>-0.45528981119120604</v>
      </c>
      <c r="N1823" s="383">
        <f t="shared" si="196"/>
        <v>-258.14932294541381</v>
      </c>
    </row>
    <row r="1824" spans="2:14" x14ac:dyDescent="0.2">
      <c r="B1824" s="382">
        <v>22</v>
      </c>
      <c r="C1824" s="382">
        <v>5792</v>
      </c>
      <c r="D1824" s="379" t="s">
        <v>2393</v>
      </c>
      <c r="E1824" s="380">
        <v>127</v>
      </c>
      <c r="F1824" s="380">
        <v>415</v>
      </c>
      <c r="G1824" s="380">
        <v>639</v>
      </c>
      <c r="H1824" s="137">
        <f t="shared" si="197"/>
        <v>1.8457831325301204</v>
      </c>
      <c r="I1824" s="381">
        <f t="shared" si="198"/>
        <v>0.19874804381846636</v>
      </c>
      <c r="J1824" s="137">
        <f t="shared" si="199"/>
        <v>-9.5934051337569534E-2</v>
      </c>
      <c r="K1824" s="137">
        <f t="shared" si="200"/>
        <v>-0.13974310740326723</v>
      </c>
      <c r="L1824" s="137">
        <f t="shared" si="201"/>
        <v>-0.18685737027570218</v>
      </c>
      <c r="M1824" s="137">
        <f t="shared" si="202"/>
        <v>-0.42253452901653898</v>
      </c>
      <c r="N1824" s="383">
        <f t="shared" si="196"/>
        <v>-269.99956404156842</v>
      </c>
    </row>
    <row r="1825" spans="2:14" x14ac:dyDescent="0.2">
      <c r="B1825" s="382">
        <v>22</v>
      </c>
      <c r="C1825" s="382">
        <v>5798</v>
      </c>
      <c r="D1825" s="379" t="s">
        <v>2394</v>
      </c>
      <c r="E1825" s="380">
        <v>181</v>
      </c>
      <c r="F1825" s="380">
        <v>474</v>
      </c>
      <c r="G1825" s="380">
        <v>532</v>
      </c>
      <c r="H1825" s="137">
        <f t="shared" si="197"/>
        <v>1.5042194092827004</v>
      </c>
      <c r="I1825" s="381">
        <f t="shared" si="198"/>
        <v>0.34022556390977443</v>
      </c>
      <c r="J1825" s="137">
        <f t="shared" si="199"/>
        <v>-9.8812079567351177E-2</v>
      </c>
      <c r="K1825" s="137">
        <f t="shared" si="200"/>
        <v>-0.14857278460085258</v>
      </c>
      <c r="L1825" s="137">
        <f t="shared" si="201"/>
        <v>-6.8200120898799815E-2</v>
      </c>
      <c r="M1825" s="137">
        <f t="shared" si="202"/>
        <v>-0.31558498506700361</v>
      </c>
      <c r="N1825" s="383">
        <f t="shared" si="196"/>
        <v>-167.89121205564592</v>
      </c>
    </row>
    <row r="1826" spans="2:14" x14ac:dyDescent="0.2">
      <c r="B1826" s="382">
        <v>22</v>
      </c>
      <c r="C1826" s="382">
        <v>5799</v>
      </c>
      <c r="D1826" s="379" t="s">
        <v>2395</v>
      </c>
      <c r="E1826" s="380">
        <v>737</v>
      </c>
      <c r="F1826" s="380">
        <v>628</v>
      </c>
      <c r="G1826" s="380">
        <v>2174</v>
      </c>
      <c r="H1826" s="137">
        <f t="shared" si="197"/>
        <v>4.6353503184713372</v>
      </c>
      <c r="I1826" s="381">
        <f t="shared" si="198"/>
        <v>0.33900643974241029</v>
      </c>
      <c r="J1826" s="137">
        <f t="shared" si="199"/>
        <v>-5.4646450097244177E-2</v>
      </c>
      <c r="K1826" s="137">
        <f t="shared" si="200"/>
        <v>-6.7630713444511006E-2</v>
      </c>
      <c r="L1826" s="137">
        <f t="shared" si="201"/>
        <v>-6.9222600797054848E-2</v>
      </c>
      <c r="M1826" s="137">
        <f t="shared" si="202"/>
        <v>-0.19149976433881005</v>
      </c>
      <c r="N1826" s="383">
        <f t="shared" si="196"/>
        <v>-416.32048767257305</v>
      </c>
    </row>
    <row r="1827" spans="2:14" x14ac:dyDescent="0.2">
      <c r="B1827" s="382">
        <v>22</v>
      </c>
      <c r="C1827" s="382">
        <v>5803</v>
      </c>
      <c r="D1827" s="379" t="s">
        <v>2396</v>
      </c>
      <c r="E1827" s="380">
        <v>93</v>
      </c>
      <c r="F1827" s="380">
        <v>653</v>
      </c>
      <c r="G1827" s="380">
        <v>646</v>
      </c>
      <c r="H1827" s="137">
        <f t="shared" si="197"/>
        <v>1.1316998468606432</v>
      </c>
      <c r="I1827" s="381">
        <f t="shared" si="198"/>
        <v>0.14396284829721362</v>
      </c>
      <c r="J1827" s="137">
        <f t="shared" si="199"/>
        <v>-9.5745769116929613E-2</v>
      </c>
      <c r="K1827" s="137">
        <f t="shared" si="200"/>
        <v>-0.15820269334730891</v>
      </c>
      <c r="L1827" s="137">
        <f t="shared" si="201"/>
        <v>-0.23280573438988925</v>
      </c>
      <c r="M1827" s="137">
        <f t="shared" si="202"/>
        <v>-0.4867541968541278</v>
      </c>
      <c r="N1827" s="383">
        <f t="shared" si="196"/>
        <v>-314.44321116776655</v>
      </c>
    </row>
    <row r="1828" spans="2:14" x14ac:dyDescent="0.2">
      <c r="B1828" s="382">
        <v>22</v>
      </c>
      <c r="C1828" s="382">
        <v>5804</v>
      </c>
      <c r="D1828" s="379" t="s">
        <v>2397</v>
      </c>
      <c r="E1828" s="380">
        <v>331</v>
      </c>
      <c r="F1828" s="380">
        <v>1768</v>
      </c>
      <c r="G1828" s="380">
        <v>1556</v>
      </c>
      <c r="H1828" s="137">
        <f t="shared" si="197"/>
        <v>1.0673076923076923</v>
      </c>
      <c r="I1828" s="381">
        <f t="shared" si="198"/>
        <v>0.21272493573264781</v>
      </c>
      <c r="J1828" s="137">
        <f t="shared" si="199"/>
        <v>-7.1269080433739987E-2</v>
      </c>
      <c r="K1828" s="137">
        <f t="shared" si="200"/>
        <v>-0.15986727860640484</v>
      </c>
      <c r="L1828" s="137">
        <f t="shared" si="201"/>
        <v>-0.17513494576398689</v>
      </c>
      <c r="M1828" s="137">
        <f t="shared" si="202"/>
        <v>-0.40627130480413176</v>
      </c>
      <c r="N1828" s="383">
        <f t="shared" si="196"/>
        <v>-632.15815027522899</v>
      </c>
    </row>
    <row r="1829" spans="2:14" x14ac:dyDescent="0.2">
      <c r="B1829" s="382">
        <v>22</v>
      </c>
      <c r="C1829" s="382">
        <v>5805</v>
      </c>
      <c r="D1829" s="379" t="s">
        <v>2398</v>
      </c>
      <c r="E1829" s="380">
        <v>2369</v>
      </c>
      <c r="F1829" s="380">
        <v>2616</v>
      </c>
      <c r="G1829" s="380">
        <v>6173</v>
      </c>
      <c r="H1829" s="137">
        <f t="shared" si="197"/>
        <v>3.2652905198776758</v>
      </c>
      <c r="I1829" s="381">
        <f t="shared" si="198"/>
        <v>0.38376802203142718</v>
      </c>
      <c r="J1829" s="137">
        <f t="shared" si="199"/>
        <v>5.291649280833309E-2</v>
      </c>
      <c r="K1829" s="137">
        <f t="shared" si="200"/>
        <v>-0.10304778188479136</v>
      </c>
      <c r="L1829" s="137">
        <f t="shared" si="201"/>
        <v>-3.168104487534542E-2</v>
      </c>
      <c r="M1829" s="137">
        <f t="shared" si="202"/>
        <v>-8.1812333951803679E-2</v>
      </c>
      <c r="N1829" s="383">
        <f t="shared" si="196"/>
        <v>-505.02753748448413</v>
      </c>
    </row>
    <row r="1830" spans="2:14" x14ac:dyDescent="0.2">
      <c r="B1830" s="382">
        <v>22</v>
      </c>
      <c r="C1830" s="382">
        <v>5806</v>
      </c>
      <c r="D1830" s="379" t="s">
        <v>2399</v>
      </c>
      <c r="E1830" s="380">
        <v>916</v>
      </c>
      <c r="F1830" s="380">
        <v>1111</v>
      </c>
      <c r="G1830" s="380">
        <v>3177</v>
      </c>
      <c r="H1830" s="137">
        <f t="shared" si="197"/>
        <v>3.6840684068406842</v>
      </c>
      <c r="I1830" s="381">
        <f t="shared" si="198"/>
        <v>0.28832231665092856</v>
      </c>
      <c r="J1830" s="137">
        <f t="shared" si="199"/>
        <v>-2.7668297625552757E-2</v>
      </c>
      <c r="K1830" s="137">
        <f t="shared" si="200"/>
        <v>-9.2222060920590029E-2</v>
      </c>
      <c r="L1830" s="137">
        <f t="shared" si="201"/>
        <v>-0.11173139392004829</v>
      </c>
      <c r="M1830" s="137">
        <f t="shared" si="202"/>
        <v>-0.23162175246619107</v>
      </c>
      <c r="N1830" s="383">
        <f t="shared" si="196"/>
        <v>-735.86230758508907</v>
      </c>
    </row>
    <row r="1831" spans="2:14" x14ac:dyDescent="0.2">
      <c r="B1831" s="382">
        <v>22</v>
      </c>
      <c r="C1831" s="382">
        <v>5812</v>
      </c>
      <c r="D1831" s="379" t="s">
        <v>2400</v>
      </c>
      <c r="E1831" s="380">
        <v>32</v>
      </c>
      <c r="F1831" s="380">
        <v>302</v>
      </c>
      <c r="G1831" s="380">
        <v>188</v>
      </c>
      <c r="H1831" s="137">
        <f t="shared" si="197"/>
        <v>0.72847682119205293</v>
      </c>
      <c r="I1831" s="381">
        <f t="shared" si="198"/>
        <v>0.1702127659574468</v>
      </c>
      <c r="J1831" s="137">
        <f t="shared" si="199"/>
        <v>-0.10806480583879867</v>
      </c>
      <c r="K1831" s="137">
        <f t="shared" si="200"/>
        <v>-0.16862630953651506</v>
      </c>
      <c r="L1831" s="137">
        <f t="shared" si="201"/>
        <v>-0.21078991856329563</v>
      </c>
      <c r="M1831" s="137">
        <f t="shared" si="202"/>
        <v>-0.48748103393860931</v>
      </c>
      <c r="N1831" s="383">
        <f t="shared" si="196"/>
        <v>-91.646434380458544</v>
      </c>
    </row>
    <row r="1832" spans="2:14" x14ac:dyDescent="0.2">
      <c r="B1832" s="382">
        <v>22</v>
      </c>
      <c r="C1832" s="382">
        <v>5813</v>
      </c>
      <c r="D1832" s="379" t="s">
        <v>2401</v>
      </c>
      <c r="E1832" s="380">
        <v>115</v>
      </c>
      <c r="F1832" s="380">
        <v>335</v>
      </c>
      <c r="G1832" s="380">
        <v>525</v>
      </c>
      <c r="H1832" s="137">
        <f t="shared" si="197"/>
        <v>1.9104477611940298</v>
      </c>
      <c r="I1832" s="381">
        <f t="shared" si="198"/>
        <v>0.21904761904761905</v>
      </c>
      <c r="J1832" s="137">
        <f t="shared" si="199"/>
        <v>-9.9000361787991084E-2</v>
      </c>
      <c r="K1832" s="137">
        <f t="shared" si="200"/>
        <v>-0.13807147848502155</v>
      </c>
      <c r="L1832" s="137">
        <f t="shared" si="201"/>
        <v>-0.16983210888678174</v>
      </c>
      <c r="M1832" s="137">
        <f t="shared" si="202"/>
        <v>-0.40690394915979439</v>
      </c>
      <c r="N1832" s="383">
        <f t="shared" si="196"/>
        <v>-213.62457330889205</v>
      </c>
    </row>
    <row r="1833" spans="2:14" x14ac:dyDescent="0.2">
      <c r="B1833" s="382">
        <v>22</v>
      </c>
      <c r="C1833" s="382">
        <v>5816</v>
      </c>
      <c r="D1833" s="379" t="s">
        <v>2402</v>
      </c>
      <c r="E1833" s="380">
        <v>864</v>
      </c>
      <c r="F1833" s="380">
        <v>1188</v>
      </c>
      <c r="G1833" s="380">
        <v>2917</v>
      </c>
      <c r="H1833" s="137">
        <f t="shared" si="197"/>
        <v>3.1826599326599325</v>
      </c>
      <c r="I1833" s="381">
        <f t="shared" si="198"/>
        <v>0.29619472060335961</v>
      </c>
      <c r="J1833" s="137">
        <f t="shared" si="199"/>
        <v>-3.4661637249321219E-2</v>
      </c>
      <c r="K1833" s="137">
        <f t="shared" si="200"/>
        <v>-0.10518384424189095</v>
      </c>
      <c r="L1833" s="137">
        <f t="shared" si="201"/>
        <v>-0.10512880576062583</v>
      </c>
      <c r="M1833" s="137">
        <f t="shared" si="202"/>
        <v>-0.24497428725183801</v>
      </c>
      <c r="N1833" s="383">
        <f t="shared" si="196"/>
        <v>-714.58999591361146</v>
      </c>
    </row>
    <row r="1834" spans="2:14" x14ac:dyDescent="0.2">
      <c r="B1834" s="382">
        <v>22</v>
      </c>
      <c r="C1834" s="382">
        <v>5817</v>
      </c>
      <c r="D1834" s="379" t="s">
        <v>2403</v>
      </c>
      <c r="E1834" s="380">
        <v>223</v>
      </c>
      <c r="F1834" s="380">
        <v>1016</v>
      </c>
      <c r="G1834" s="380">
        <v>1004</v>
      </c>
      <c r="H1834" s="137">
        <f t="shared" si="197"/>
        <v>1.2076771653543308</v>
      </c>
      <c r="I1834" s="381">
        <f t="shared" si="198"/>
        <v>0.22211155378486055</v>
      </c>
      <c r="J1834" s="137">
        <f t="shared" si="199"/>
        <v>-8.6116478404202265E-2</v>
      </c>
      <c r="K1834" s="137">
        <f t="shared" si="200"/>
        <v>-0.15623862295289104</v>
      </c>
      <c r="L1834" s="137">
        <f t="shared" si="201"/>
        <v>-0.1672623856688685</v>
      </c>
      <c r="M1834" s="137">
        <f t="shared" si="202"/>
        <v>-0.40961748702596179</v>
      </c>
      <c r="N1834" s="383">
        <f t="shared" si="196"/>
        <v>-411.25595697406561</v>
      </c>
    </row>
    <row r="1835" spans="2:14" x14ac:dyDescent="0.2">
      <c r="B1835" s="382">
        <v>22</v>
      </c>
      <c r="C1835" s="382">
        <v>5819</v>
      </c>
      <c r="D1835" s="379" t="s">
        <v>2404</v>
      </c>
      <c r="E1835" s="380">
        <v>280</v>
      </c>
      <c r="F1835" s="380">
        <v>252</v>
      </c>
      <c r="G1835" s="380">
        <v>450</v>
      </c>
      <c r="H1835" s="137">
        <f t="shared" si="197"/>
        <v>2.8968253968253967</v>
      </c>
      <c r="I1835" s="381">
        <f t="shared" si="198"/>
        <v>0.62222222222222223</v>
      </c>
      <c r="J1835" s="137">
        <f t="shared" si="199"/>
        <v>-0.10101767129484737</v>
      </c>
      <c r="K1835" s="137">
        <f t="shared" si="200"/>
        <v>-0.11257288034720472</v>
      </c>
      <c r="L1835" s="137">
        <f t="shared" si="201"/>
        <v>0.16831058261959592</v>
      </c>
      <c r="M1835" s="137">
        <f t="shared" si="202"/>
        <v>-4.5279969022456179E-2</v>
      </c>
      <c r="N1835" s="383">
        <f t="shared" si="196"/>
        <v>-20.37598606010528</v>
      </c>
    </row>
    <row r="1836" spans="2:14" x14ac:dyDescent="0.2">
      <c r="B1836" s="382">
        <v>22</v>
      </c>
      <c r="C1836" s="382">
        <v>5821</v>
      </c>
      <c r="D1836" s="379" t="s">
        <v>2405</v>
      </c>
      <c r="E1836" s="380">
        <v>78</v>
      </c>
      <c r="F1836" s="380">
        <v>301</v>
      </c>
      <c r="G1836" s="380">
        <v>373</v>
      </c>
      <c r="H1836" s="137">
        <f t="shared" si="197"/>
        <v>1.4983388704318936</v>
      </c>
      <c r="I1836" s="381">
        <f t="shared" si="198"/>
        <v>0.20911528150134048</v>
      </c>
      <c r="J1836" s="137">
        <f t="shared" si="199"/>
        <v>-0.1030887757218865</v>
      </c>
      <c r="K1836" s="137">
        <f t="shared" si="200"/>
        <v>-0.14872480091952608</v>
      </c>
      <c r="L1836" s="137">
        <f t="shared" si="201"/>
        <v>-0.17816236412707523</v>
      </c>
      <c r="M1836" s="137">
        <f t="shared" si="202"/>
        <v>-0.42997594076848777</v>
      </c>
      <c r="N1836" s="383">
        <f t="shared" si="196"/>
        <v>-160.38102590664593</v>
      </c>
    </row>
    <row r="1837" spans="2:14" x14ac:dyDescent="0.2">
      <c r="B1837" s="382">
        <v>22</v>
      </c>
      <c r="C1837" s="382">
        <v>5822</v>
      </c>
      <c r="D1837" s="379" t="s">
        <v>2406</v>
      </c>
      <c r="E1837" s="380">
        <v>7121</v>
      </c>
      <c r="F1837" s="380">
        <v>2376</v>
      </c>
      <c r="G1837" s="380">
        <v>10545</v>
      </c>
      <c r="H1837" s="137">
        <f t="shared" si="197"/>
        <v>7.4351851851851851</v>
      </c>
      <c r="I1837" s="381">
        <f t="shared" si="198"/>
        <v>0.67529634898055946</v>
      </c>
      <c r="J1837" s="137">
        <f t="shared" si="199"/>
        <v>0.17051218832800896</v>
      </c>
      <c r="K1837" s="137">
        <f t="shared" si="200"/>
        <v>4.7471077262694547E-3</v>
      </c>
      <c r="L1837" s="137">
        <f t="shared" si="201"/>
        <v>0.21282387271798697</v>
      </c>
      <c r="M1837" s="137">
        <f t="shared" si="202"/>
        <v>0.3880831687722654</v>
      </c>
      <c r="N1837" s="383">
        <f t="shared" si="196"/>
        <v>4092.3370147035384</v>
      </c>
    </row>
    <row r="1838" spans="2:14" x14ac:dyDescent="0.2">
      <c r="B1838" s="382">
        <v>22</v>
      </c>
      <c r="C1838" s="382">
        <v>5827</v>
      </c>
      <c r="D1838" s="379" t="s">
        <v>2407</v>
      </c>
      <c r="E1838" s="380">
        <v>77</v>
      </c>
      <c r="F1838" s="380">
        <v>372</v>
      </c>
      <c r="G1838" s="380">
        <v>314</v>
      </c>
      <c r="H1838" s="137">
        <f t="shared" si="197"/>
        <v>1.0510752688172043</v>
      </c>
      <c r="I1838" s="381">
        <f t="shared" si="198"/>
        <v>0.24522292993630573</v>
      </c>
      <c r="J1838" s="137">
        <f t="shared" si="199"/>
        <v>-0.10467572586728012</v>
      </c>
      <c r="K1838" s="137">
        <f t="shared" si="200"/>
        <v>-0.1602868988699177</v>
      </c>
      <c r="L1838" s="137">
        <f t="shared" si="201"/>
        <v>-0.14787886578757889</v>
      </c>
      <c r="M1838" s="137">
        <f t="shared" si="202"/>
        <v>-0.4128414905247767</v>
      </c>
      <c r="N1838" s="383">
        <f t="shared" si="196"/>
        <v>-129.63222802477989</v>
      </c>
    </row>
    <row r="1839" spans="2:14" x14ac:dyDescent="0.2">
      <c r="B1839" s="382">
        <v>22</v>
      </c>
      <c r="C1839" s="382">
        <v>5828</v>
      </c>
      <c r="D1839" s="379" t="s">
        <v>2408</v>
      </c>
      <c r="E1839" s="380">
        <v>28</v>
      </c>
      <c r="F1839" s="380">
        <v>310</v>
      </c>
      <c r="G1839" s="380">
        <v>109</v>
      </c>
      <c r="H1839" s="137">
        <f t="shared" si="197"/>
        <v>0.44193548387096776</v>
      </c>
      <c r="I1839" s="381">
        <f t="shared" si="198"/>
        <v>0.25688073394495414</v>
      </c>
      <c r="J1839" s="137">
        <f t="shared" si="199"/>
        <v>-0.11018970518602063</v>
      </c>
      <c r="K1839" s="137">
        <f t="shared" si="200"/>
        <v>-0.17603361698783032</v>
      </c>
      <c r="L1839" s="137">
        <f t="shared" si="201"/>
        <v>-0.13810146117553529</v>
      </c>
      <c r="M1839" s="137">
        <f t="shared" si="202"/>
        <v>-0.42432478334938623</v>
      </c>
      <c r="N1839" s="383">
        <f t="shared" si="196"/>
        <v>-46.251401385083099</v>
      </c>
    </row>
    <row r="1840" spans="2:14" x14ac:dyDescent="0.2">
      <c r="B1840" s="382">
        <v>22</v>
      </c>
      <c r="C1840" s="382">
        <v>5830</v>
      </c>
      <c r="D1840" s="379" t="s">
        <v>2409</v>
      </c>
      <c r="E1840" s="380">
        <v>113</v>
      </c>
      <c r="F1840" s="380">
        <v>769</v>
      </c>
      <c r="G1840" s="380">
        <v>525</v>
      </c>
      <c r="H1840" s="137">
        <f t="shared" si="197"/>
        <v>0.82964889466840053</v>
      </c>
      <c r="I1840" s="381">
        <f t="shared" si="198"/>
        <v>0.21523809523809523</v>
      </c>
      <c r="J1840" s="137">
        <f t="shared" si="199"/>
        <v>-9.9000361787991084E-2</v>
      </c>
      <c r="K1840" s="137">
        <f t="shared" si="200"/>
        <v>-0.16601093591980504</v>
      </c>
      <c r="L1840" s="137">
        <f t="shared" si="201"/>
        <v>-0.17302715794038531</v>
      </c>
      <c r="M1840" s="137">
        <f t="shared" si="202"/>
        <v>-0.43803845564818145</v>
      </c>
      <c r="N1840" s="383">
        <f t="shared" si="196"/>
        <v>-229.97018921529525</v>
      </c>
    </row>
    <row r="1841" spans="2:14" x14ac:dyDescent="0.2">
      <c r="B1841" s="382">
        <v>22</v>
      </c>
      <c r="C1841" s="382">
        <v>5831</v>
      </c>
      <c r="D1841" s="379" t="s">
        <v>2410</v>
      </c>
      <c r="E1841" s="380">
        <v>1363</v>
      </c>
      <c r="F1841" s="380">
        <v>3335</v>
      </c>
      <c r="G1841" s="380">
        <v>3405</v>
      </c>
      <c r="H1841" s="137">
        <f t="shared" si="197"/>
        <v>1.4296851574212894</v>
      </c>
      <c r="I1841" s="381">
        <f t="shared" si="198"/>
        <v>0.4002936857562408</v>
      </c>
      <c r="J1841" s="137">
        <f t="shared" si="199"/>
        <v>-2.153567672470964E-2</v>
      </c>
      <c r="K1841" s="137">
        <f t="shared" si="200"/>
        <v>-0.15049955064568535</v>
      </c>
      <c r="L1841" s="137">
        <f t="shared" si="201"/>
        <v>-1.7820964486259569E-2</v>
      </c>
      <c r="M1841" s="137">
        <f t="shared" si="202"/>
        <v>-0.18985619185665453</v>
      </c>
      <c r="N1841" s="383">
        <f t="shared" si="196"/>
        <v>-646.46033327190867</v>
      </c>
    </row>
    <row r="1842" spans="2:14" x14ac:dyDescent="0.2">
      <c r="B1842" s="382">
        <v>22</v>
      </c>
      <c r="C1842" s="382">
        <v>5841</v>
      </c>
      <c r="D1842" s="379" t="s">
        <v>2411</v>
      </c>
      <c r="E1842" s="380">
        <v>1816</v>
      </c>
      <c r="F1842" s="380">
        <v>9537</v>
      </c>
      <c r="G1842" s="380">
        <v>3624</v>
      </c>
      <c r="H1842" s="137">
        <f t="shared" si="197"/>
        <v>0.57040998217468808</v>
      </c>
      <c r="I1842" s="381">
        <f t="shared" si="198"/>
        <v>0.5011037527593819</v>
      </c>
      <c r="J1842" s="137">
        <f t="shared" si="199"/>
        <v>-1.5645132964689279E-2</v>
      </c>
      <c r="K1842" s="137">
        <f t="shared" si="200"/>
        <v>-0.17271245531012527</v>
      </c>
      <c r="L1842" s="137">
        <f t="shared" si="201"/>
        <v>6.6728476671416237E-2</v>
      </c>
      <c r="M1842" s="137">
        <f t="shared" si="202"/>
        <v>-0.12162911160339832</v>
      </c>
      <c r="N1842" s="383">
        <f t="shared" si="196"/>
        <v>-440.78390045071552</v>
      </c>
    </row>
    <row r="1843" spans="2:14" x14ac:dyDescent="0.2">
      <c r="B1843" s="382">
        <v>22</v>
      </c>
      <c r="C1843" s="382">
        <v>5842</v>
      </c>
      <c r="D1843" s="379" t="s">
        <v>2412</v>
      </c>
      <c r="E1843" s="380">
        <v>150</v>
      </c>
      <c r="F1843" s="380">
        <v>2126</v>
      </c>
      <c r="G1843" s="380">
        <v>528</v>
      </c>
      <c r="H1843" s="137">
        <f t="shared" si="197"/>
        <v>0.31890874882408277</v>
      </c>
      <c r="I1843" s="381">
        <f t="shared" si="198"/>
        <v>0.28409090909090912</v>
      </c>
      <c r="J1843" s="137">
        <f t="shared" si="199"/>
        <v>-9.8919669407716848E-2</v>
      </c>
      <c r="K1843" s="137">
        <f t="shared" si="200"/>
        <v>-0.17921394991900044</v>
      </c>
      <c r="L1843" s="137">
        <f t="shared" si="201"/>
        <v>-0.1152802770340617</v>
      </c>
      <c r="M1843" s="137">
        <f t="shared" si="202"/>
        <v>-0.393413896360779</v>
      </c>
      <c r="N1843" s="383">
        <f t="shared" si="196"/>
        <v>-207.7225372784913</v>
      </c>
    </row>
    <row r="1844" spans="2:14" x14ac:dyDescent="0.2">
      <c r="B1844" s="382">
        <v>22</v>
      </c>
      <c r="C1844" s="382">
        <v>5843</v>
      </c>
      <c r="D1844" s="379" t="s">
        <v>2413</v>
      </c>
      <c r="E1844" s="380">
        <v>457</v>
      </c>
      <c r="F1844" s="380">
        <v>4104</v>
      </c>
      <c r="G1844" s="380">
        <v>798</v>
      </c>
      <c r="H1844" s="137">
        <f t="shared" si="197"/>
        <v>0.30579922027290446</v>
      </c>
      <c r="I1844" s="381">
        <f t="shared" si="198"/>
        <v>0.57268170426065168</v>
      </c>
      <c r="J1844" s="137">
        <f t="shared" si="199"/>
        <v>-9.1657355183034209E-2</v>
      </c>
      <c r="K1844" s="137">
        <f t="shared" si="200"/>
        <v>-0.17955284101732588</v>
      </c>
      <c r="L1844" s="137">
        <f t="shared" si="201"/>
        <v>0.12676093154970744</v>
      </c>
      <c r="M1844" s="137">
        <f t="shared" si="202"/>
        <v>-0.14444926465065264</v>
      </c>
      <c r="N1844" s="383">
        <f t="shared" si="196"/>
        <v>-115.2705131912208</v>
      </c>
    </row>
    <row r="1845" spans="2:14" x14ac:dyDescent="0.2">
      <c r="B1845" s="382">
        <v>22</v>
      </c>
      <c r="C1845" s="382">
        <v>5851</v>
      </c>
      <c r="D1845" s="379" t="s">
        <v>2414</v>
      </c>
      <c r="E1845" s="380">
        <v>374</v>
      </c>
      <c r="F1845" s="380">
        <v>256</v>
      </c>
      <c r="G1845" s="380">
        <v>431</v>
      </c>
      <c r="H1845" s="137">
        <f t="shared" si="197"/>
        <v>3.14453125</v>
      </c>
      <c r="I1845" s="381">
        <f t="shared" si="198"/>
        <v>0.86774941995359633</v>
      </c>
      <c r="J1845" s="137">
        <f t="shared" si="199"/>
        <v>-0.10152872303658429</v>
      </c>
      <c r="K1845" s="137">
        <f t="shared" si="200"/>
        <v>-0.10616949914884517</v>
      </c>
      <c r="L1845" s="137">
        <f t="shared" si="201"/>
        <v>0.37423433581530618</v>
      </c>
      <c r="M1845" s="137">
        <f t="shared" si="202"/>
        <v>0.16653611362987672</v>
      </c>
      <c r="N1845" s="383">
        <f t="shared" si="196"/>
        <v>71.777064974476872</v>
      </c>
    </row>
    <row r="1846" spans="2:14" x14ac:dyDescent="0.2">
      <c r="B1846" s="382">
        <v>22</v>
      </c>
      <c r="C1846" s="382">
        <v>5852</v>
      </c>
      <c r="D1846" s="379" t="s">
        <v>2415</v>
      </c>
      <c r="E1846" s="380">
        <v>104</v>
      </c>
      <c r="F1846" s="380">
        <v>180</v>
      </c>
      <c r="G1846" s="380">
        <v>525</v>
      </c>
      <c r="H1846" s="137">
        <f t="shared" si="197"/>
        <v>3.4944444444444445</v>
      </c>
      <c r="I1846" s="381">
        <f t="shared" si="198"/>
        <v>0.1980952380952381</v>
      </c>
      <c r="J1846" s="137">
        <f t="shared" si="199"/>
        <v>-9.9000361787991084E-2</v>
      </c>
      <c r="K1846" s="137">
        <f t="shared" si="200"/>
        <v>-9.7123981888564206E-2</v>
      </c>
      <c r="L1846" s="137">
        <f t="shared" si="201"/>
        <v>-0.18740487868160136</v>
      </c>
      <c r="M1846" s="137">
        <f t="shared" si="202"/>
        <v>-0.38352922235815667</v>
      </c>
      <c r="N1846" s="383">
        <f t="shared" si="196"/>
        <v>-201.35284173803225</v>
      </c>
    </row>
    <row r="1847" spans="2:14" x14ac:dyDescent="0.2">
      <c r="B1847" s="382">
        <v>22</v>
      </c>
      <c r="C1847" s="382">
        <v>5853</v>
      </c>
      <c r="D1847" s="379" t="s">
        <v>2416</v>
      </c>
      <c r="E1847" s="380">
        <v>412</v>
      </c>
      <c r="F1847" s="380">
        <v>340</v>
      </c>
      <c r="G1847" s="380">
        <v>798</v>
      </c>
      <c r="H1847" s="137">
        <f t="shared" si="197"/>
        <v>3.5588235294117645</v>
      </c>
      <c r="I1847" s="381">
        <f t="shared" si="198"/>
        <v>0.51629072681704258</v>
      </c>
      <c r="J1847" s="137">
        <f t="shared" si="199"/>
        <v>-9.1657355183034209E-2</v>
      </c>
      <c r="K1847" s="137">
        <f t="shared" si="200"/>
        <v>-9.5459734488012288E-2</v>
      </c>
      <c r="L1847" s="137">
        <f t="shared" si="201"/>
        <v>7.9465797532549287E-2</v>
      </c>
      <c r="M1847" s="137">
        <f t="shared" si="202"/>
        <v>-0.10765129213849722</v>
      </c>
      <c r="N1847" s="383">
        <f t="shared" si="196"/>
        <v>-85.905731126520777</v>
      </c>
    </row>
    <row r="1848" spans="2:14" x14ac:dyDescent="0.2">
      <c r="B1848" s="382">
        <v>22</v>
      </c>
      <c r="C1848" s="382">
        <v>5854</v>
      </c>
      <c r="D1848" s="379" t="s">
        <v>2417</v>
      </c>
      <c r="E1848" s="380">
        <v>119</v>
      </c>
      <c r="F1848" s="380">
        <v>561</v>
      </c>
      <c r="G1848" s="380">
        <v>407</v>
      </c>
      <c r="H1848" s="137">
        <f t="shared" si="197"/>
        <v>0.9376114081996435</v>
      </c>
      <c r="I1848" s="381">
        <f t="shared" si="198"/>
        <v>0.29238329238329236</v>
      </c>
      <c r="J1848" s="137">
        <f t="shared" si="199"/>
        <v>-0.10217426207877832</v>
      </c>
      <c r="K1848" s="137">
        <f t="shared" si="200"/>
        <v>-0.16322002435912303</v>
      </c>
      <c r="L1848" s="137">
        <f t="shared" si="201"/>
        <v>-0.10832545204406932</v>
      </c>
      <c r="M1848" s="137">
        <f t="shared" si="202"/>
        <v>-0.37371973848197071</v>
      </c>
      <c r="N1848" s="383">
        <f t="shared" si="196"/>
        <v>-152.10393356216207</v>
      </c>
    </row>
    <row r="1849" spans="2:14" x14ac:dyDescent="0.2">
      <c r="B1849" s="382">
        <v>22</v>
      </c>
      <c r="C1849" s="382">
        <v>5855</v>
      </c>
      <c r="D1849" s="379" t="s">
        <v>2418</v>
      </c>
      <c r="E1849" s="380">
        <v>116</v>
      </c>
      <c r="F1849" s="380">
        <v>163</v>
      </c>
      <c r="G1849" s="380">
        <v>626</v>
      </c>
      <c r="H1849" s="137">
        <f t="shared" si="197"/>
        <v>4.552147239263804</v>
      </c>
      <c r="I1849" s="381">
        <f t="shared" si="198"/>
        <v>0.1853035143769968</v>
      </c>
      <c r="J1849" s="137">
        <f t="shared" si="199"/>
        <v>-9.6283718318757969E-2</v>
      </c>
      <c r="K1849" s="137">
        <f t="shared" si="200"/>
        <v>-6.9781575146868891E-2</v>
      </c>
      <c r="L1849" s="137">
        <f t="shared" si="201"/>
        <v>-0.19813330218108172</v>
      </c>
      <c r="M1849" s="137">
        <f t="shared" si="202"/>
        <v>-0.36419859564670859</v>
      </c>
      <c r="N1849" s="383">
        <f t="shared" si="196"/>
        <v>-227.98832087483959</v>
      </c>
    </row>
    <row r="1850" spans="2:14" x14ac:dyDescent="0.2">
      <c r="B1850" s="382">
        <v>22</v>
      </c>
      <c r="C1850" s="382">
        <v>5856</v>
      </c>
      <c r="D1850" s="379" t="s">
        <v>2419</v>
      </c>
      <c r="E1850" s="380">
        <v>100</v>
      </c>
      <c r="F1850" s="380">
        <v>700</v>
      </c>
      <c r="G1850" s="380">
        <v>761</v>
      </c>
      <c r="H1850" s="137">
        <f t="shared" si="197"/>
        <v>1.23</v>
      </c>
      <c r="I1850" s="381">
        <f t="shared" si="198"/>
        <v>0.13140604467805519</v>
      </c>
      <c r="J1850" s="137">
        <f t="shared" si="199"/>
        <v>-9.2652561206416628E-2</v>
      </c>
      <c r="K1850" s="137">
        <f t="shared" si="200"/>
        <v>-0.15566156101498274</v>
      </c>
      <c r="L1850" s="137">
        <f t="shared" si="201"/>
        <v>-0.24333713031380469</v>
      </c>
      <c r="M1850" s="137">
        <f t="shared" si="202"/>
        <v>-0.49165125253520403</v>
      </c>
      <c r="N1850" s="383">
        <f t="shared" si="196"/>
        <v>-374.14660317929025</v>
      </c>
    </row>
    <row r="1851" spans="2:14" x14ac:dyDescent="0.2">
      <c r="B1851" s="382">
        <v>22</v>
      </c>
      <c r="C1851" s="382">
        <v>5857</v>
      </c>
      <c r="D1851" s="379" t="s">
        <v>2420</v>
      </c>
      <c r="E1851" s="380">
        <v>321</v>
      </c>
      <c r="F1851" s="380">
        <v>772</v>
      </c>
      <c r="G1851" s="380">
        <v>1472</v>
      </c>
      <c r="H1851" s="137">
        <f t="shared" si="197"/>
        <v>2.3225388601036268</v>
      </c>
      <c r="I1851" s="381">
        <f t="shared" si="198"/>
        <v>0.21807065217391305</v>
      </c>
      <c r="J1851" s="137">
        <f t="shared" si="199"/>
        <v>-7.3528467081419038E-2</v>
      </c>
      <c r="K1851" s="137">
        <f t="shared" si="200"/>
        <v>-0.12741861598318546</v>
      </c>
      <c r="L1851" s="137">
        <f t="shared" si="201"/>
        <v>-0.17065149137165631</v>
      </c>
      <c r="M1851" s="137">
        <f t="shared" si="202"/>
        <v>-0.37159857443626082</v>
      </c>
      <c r="N1851" s="383">
        <f t="shared" si="196"/>
        <v>-546.9931015701759</v>
      </c>
    </row>
    <row r="1852" spans="2:14" x14ac:dyDescent="0.2">
      <c r="B1852" s="382">
        <v>22</v>
      </c>
      <c r="C1852" s="382">
        <v>5858</v>
      </c>
      <c r="D1852" s="379" t="s">
        <v>2421</v>
      </c>
      <c r="E1852" s="380">
        <v>169</v>
      </c>
      <c r="F1852" s="380">
        <v>262</v>
      </c>
      <c r="G1852" s="380">
        <v>626</v>
      </c>
      <c r="H1852" s="137">
        <f t="shared" si="197"/>
        <v>3.0343511450381677</v>
      </c>
      <c r="I1852" s="381">
        <f t="shared" si="198"/>
        <v>0.26996805111821087</v>
      </c>
      <c r="J1852" s="137">
        <f t="shared" si="199"/>
        <v>-9.6283718318757969E-2</v>
      </c>
      <c r="K1852" s="137">
        <f t="shared" si="200"/>
        <v>-0.10901773710327321</v>
      </c>
      <c r="L1852" s="137">
        <f t="shared" si="201"/>
        <v>-0.12712512333402159</v>
      </c>
      <c r="M1852" s="137">
        <f t="shared" si="202"/>
        <v>-0.33242657875605275</v>
      </c>
      <c r="N1852" s="383">
        <f t="shared" si="196"/>
        <v>-208.09903830128903</v>
      </c>
    </row>
    <row r="1853" spans="2:14" x14ac:dyDescent="0.2">
      <c r="B1853" s="382">
        <v>22</v>
      </c>
      <c r="C1853" s="382">
        <v>5859</v>
      </c>
      <c r="D1853" s="379" t="s">
        <v>2422</v>
      </c>
      <c r="E1853" s="380">
        <v>534</v>
      </c>
      <c r="F1853" s="380">
        <v>385</v>
      </c>
      <c r="G1853" s="380">
        <v>2783</v>
      </c>
      <c r="H1853" s="137">
        <f t="shared" si="197"/>
        <v>8.615584415584415</v>
      </c>
      <c r="I1853" s="381">
        <f t="shared" si="198"/>
        <v>0.19187926697808122</v>
      </c>
      <c r="J1853" s="137">
        <f t="shared" si="199"/>
        <v>-3.8265896901571117E-2</v>
      </c>
      <c r="K1853" s="137">
        <f t="shared" si="200"/>
        <v>3.5261308911368867E-2</v>
      </c>
      <c r="L1853" s="137">
        <f t="shared" si="201"/>
        <v>-0.19261821599831491</v>
      </c>
      <c r="M1853" s="137">
        <f t="shared" si="202"/>
        <v>-0.19562280398851717</v>
      </c>
      <c r="N1853" s="383">
        <f t="shared" si="196"/>
        <v>-544.41826350004328</v>
      </c>
    </row>
    <row r="1854" spans="2:14" x14ac:dyDescent="0.2">
      <c r="B1854" s="382">
        <v>22</v>
      </c>
      <c r="C1854" s="382">
        <v>5860</v>
      </c>
      <c r="D1854" s="379" t="s">
        <v>2423</v>
      </c>
      <c r="E1854" s="380">
        <v>480</v>
      </c>
      <c r="F1854" s="380">
        <v>286</v>
      </c>
      <c r="G1854" s="380">
        <v>1598</v>
      </c>
      <c r="H1854" s="137">
        <f t="shared" si="197"/>
        <v>7.2657342657342658</v>
      </c>
      <c r="I1854" s="381">
        <f t="shared" si="198"/>
        <v>0.30037546933667086</v>
      </c>
      <c r="J1854" s="137">
        <f t="shared" si="199"/>
        <v>-7.0139387109900461E-2</v>
      </c>
      <c r="K1854" s="137">
        <f t="shared" si="200"/>
        <v>3.6667497609168084E-4</v>
      </c>
      <c r="L1854" s="137">
        <f t="shared" si="201"/>
        <v>-0.10162241022364923</v>
      </c>
      <c r="M1854" s="137">
        <f t="shared" si="202"/>
        <v>-0.17139512235745802</v>
      </c>
      <c r="N1854" s="383">
        <f t="shared" si="196"/>
        <v>-273.88940552721789</v>
      </c>
    </row>
    <row r="1855" spans="2:14" x14ac:dyDescent="0.2">
      <c r="B1855" s="382">
        <v>22</v>
      </c>
      <c r="C1855" s="382">
        <v>5861</v>
      </c>
      <c r="D1855" s="379" t="s">
        <v>2424</v>
      </c>
      <c r="E1855" s="380">
        <v>4750</v>
      </c>
      <c r="F1855" s="380">
        <v>268</v>
      </c>
      <c r="G1855" s="380">
        <v>6446</v>
      </c>
      <c r="H1855" s="137">
        <f t="shared" si="197"/>
        <v>41.776119402985074</v>
      </c>
      <c r="I1855" s="381">
        <f t="shared" si="198"/>
        <v>0.73689109525287</v>
      </c>
      <c r="J1855" s="137">
        <f t="shared" si="199"/>
        <v>6.025949941328998E-2</v>
      </c>
      <c r="K1855" s="137">
        <f t="shared" si="200"/>
        <v>0.89248589018192925</v>
      </c>
      <c r="L1855" s="137">
        <f t="shared" si="201"/>
        <v>0.26448340961136513</v>
      </c>
      <c r="M1855" s="137">
        <f t="shared" si="202"/>
        <v>1.2172287992065844</v>
      </c>
      <c r="N1855" s="383">
        <f t="shared" si="196"/>
        <v>7846.2568396856432</v>
      </c>
    </row>
    <row r="1856" spans="2:14" x14ac:dyDescent="0.2">
      <c r="B1856" s="382">
        <v>22</v>
      </c>
      <c r="C1856" s="382">
        <v>5862</v>
      </c>
      <c r="D1856" s="379" t="s">
        <v>2425</v>
      </c>
      <c r="E1856" s="380">
        <v>66</v>
      </c>
      <c r="F1856" s="380">
        <v>108</v>
      </c>
      <c r="G1856" s="380">
        <v>250</v>
      </c>
      <c r="H1856" s="137">
        <f t="shared" si="197"/>
        <v>2.925925925925926</v>
      </c>
      <c r="I1856" s="381">
        <f t="shared" si="198"/>
        <v>0.26400000000000001</v>
      </c>
      <c r="J1856" s="137">
        <f t="shared" si="199"/>
        <v>-0.10639716331313082</v>
      </c>
      <c r="K1856" s="137">
        <f t="shared" si="200"/>
        <v>-0.11182060994859896</v>
      </c>
      <c r="L1856" s="137">
        <f t="shared" si="201"/>
        <v>-0.13213053005425962</v>
      </c>
      <c r="M1856" s="137">
        <f t="shared" si="202"/>
        <v>-0.35034830331598943</v>
      </c>
      <c r="N1856" s="383">
        <f t="shared" si="196"/>
        <v>-87.587075828997357</v>
      </c>
    </row>
    <row r="1857" spans="2:14" x14ac:dyDescent="0.2">
      <c r="B1857" s="382">
        <v>22</v>
      </c>
      <c r="C1857" s="382">
        <v>5863</v>
      </c>
      <c r="D1857" s="379" t="s">
        <v>2426</v>
      </c>
      <c r="E1857" s="380">
        <v>131</v>
      </c>
      <c r="F1857" s="380">
        <v>109</v>
      </c>
      <c r="G1857" s="380">
        <v>380</v>
      </c>
      <c r="H1857" s="137">
        <f t="shared" si="197"/>
        <v>4.6880733944954125</v>
      </c>
      <c r="I1857" s="381">
        <f t="shared" si="198"/>
        <v>0.34473684210526317</v>
      </c>
      <c r="J1857" s="137">
        <f t="shared" si="199"/>
        <v>-0.10290049350124658</v>
      </c>
      <c r="K1857" s="137">
        <f t="shared" si="200"/>
        <v>-6.6267782575476303E-2</v>
      </c>
      <c r="L1857" s="137">
        <f t="shared" si="201"/>
        <v>-6.4416510177427153E-2</v>
      </c>
      <c r="M1857" s="137">
        <f t="shared" si="202"/>
        <v>-0.23358478625415002</v>
      </c>
      <c r="N1857" s="383">
        <f t="shared" si="196"/>
        <v>-88.762218776577015</v>
      </c>
    </row>
    <row r="1858" spans="2:14" x14ac:dyDescent="0.2">
      <c r="B1858" s="382">
        <v>22</v>
      </c>
      <c r="C1858" s="382">
        <v>5871</v>
      </c>
      <c r="D1858" s="379" t="s">
        <v>2427</v>
      </c>
      <c r="E1858" s="380">
        <v>754</v>
      </c>
      <c r="F1858" s="380">
        <v>3145</v>
      </c>
      <c r="G1858" s="380">
        <v>1536</v>
      </c>
      <c r="H1858" s="137">
        <f t="shared" si="197"/>
        <v>0.72813990461049283</v>
      </c>
      <c r="I1858" s="381">
        <f t="shared" si="198"/>
        <v>0.49088541666666669</v>
      </c>
      <c r="J1858" s="137">
        <f t="shared" si="199"/>
        <v>-7.1807029635568329E-2</v>
      </c>
      <c r="K1858" s="137">
        <f t="shared" si="200"/>
        <v>-0.16863501908163125</v>
      </c>
      <c r="L1858" s="137">
        <f t="shared" si="201"/>
        <v>5.8158354342527585E-2</v>
      </c>
      <c r="M1858" s="137">
        <f t="shared" si="202"/>
        <v>-0.18228369437467201</v>
      </c>
      <c r="N1858" s="383">
        <f t="shared" si="196"/>
        <v>-279.98775455949624</v>
      </c>
    </row>
    <row r="1859" spans="2:14" x14ac:dyDescent="0.2">
      <c r="B1859" s="382">
        <v>22</v>
      </c>
      <c r="C1859" s="382">
        <v>5872</v>
      </c>
      <c r="D1859" s="379" t="s">
        <v>2428</v>
      </c>
      <c r="E1859" s="380">
        <v>6611</v>
      </c>
      <c r="F1859" s="380">
        <v>9779</v>
      </c>
      <c r="G1859" s="380">
        <v>4707</v>
      </c>
      <c r="H1859" s="137">
        <f t="shared" si="197"/>
        <v>1.1573780550158503</v>
      </c>
      <c r="I1859" s="381">
        <f t="shared" si="198"/>
        <v>1.4045039303165499</v>
      </c>
      <c r="J1859" s="137">
        <f t="shared" si="199"/>
        <v>1.3484816314315518E-2</v>
      </c>
      <c r="K1859" s="137">
        <f t="shared" si="200"/>
        <v>-0.15753889249964501</v>
      </c>
      <c r="L1859" s="137">
        <f t="shared" si="201"/>
        <v>0.82441054578286399</v>
      </c>
      <c r="M1859" s="137">
        <f t="shared" si="202"/>
        <v>0.68035646959753449</v>
      </c>
      <c r="N1859" s="383">
        <f t="shared" si="196"/>
        <v>3202.4379023955948</v>
      </c>
    </row>
    <row r="1860" spans="2:14" x14ac:dyDescent="0.2">
      <c r="B1860" s="382">
        <v>22</v>
      </c>
      <c r="C1860" s="382">
        <v>5873</v>
      </c>
      <c r="D1860" s="379" t="s">
        <v>2429</v>
      </c>
      <c r="E1860" s="380">
        <v>783</v>
      </c>
      <c r="F1860" s="380">
        <v>3181</v>
      </c>
      <c r="G1860" s="380">
        <v>908</v>
      </c>
      <c r="H1860" s="137">
        <f t="shared" si="197"/>
        <v>0.5315938384155926</v>
      </c>
      <c r="I1860" s="381">
        <f t="shared" si="198"/>
        <v>0.86233480176211452</v>
      </c>
      <c r="J1860" s="137">
        <f t="shared" si="199"/>
        <v>-8.8698634572978316E-2</v>
      </c>
      <c r="K1860" s="137">
        <f t="shared" si="200"/>
        <v>-0.17371588159963089</v>
      </c>
      <c r="L1860" s="137">
        <f t="shared" si="201"/>
        <v>0.3696930934991226</v>
      </c>
      <c r="M1860" s="137">
        <f t="shared" si="202"/>
        <v>0.10727857732651341</v>
      </c>
      <c r="N1860" s="383">
        <f t="shared" si="196"/>
        <v>97.408948212474186</v>
      </c>
    </row>
    <row r="1861" spans="2:14" x14ac:dyDescent="0.2">
      <c r="B1861" s="382">
        <v>22</v>
      </c>
      <c r="C1861" s="382">
        <v>5882</v>
      </c>
      <c r="D1861" s="379" t="s">
        <v>2430</v>
      </c>
      <c r="E1861" s="380">
        <v>769</v>
      </c>
      <c r="F1861" s="380">
        <v>1024</v>
      </c>
      <c r="G1861" s="380">
        <v>3236</v>
      </c>
      <c r="H1861" s="137">
        <f t="shared" si="197"/>
        <v>3.9111328125</v>
      </c>
      <c r="I1861" s="381">
        <f t="shared" si="198"/>
        <v>0.23763906056860321</v>
      </c>
      <c r="J1861" s="137">
        <f t="shared" si="199"/>
        <v>-2.6081347480159143E-2</v>
      </c>
      <c r="K1861" s="137">
        <f t="shared" si="200"/>
        <v>-8.6352276547789319E-2</v>
      </c>
      <c r="L1861" s="137">
        <f t="shared" si="201"/>
        <v>-0.15423945988213578</v>
      </c>
      <c r="M1861" s="137">
        <f t="shared" si="202"/>
        <v>-0.26667308391008426</v>
      </c>
      <c r="N1861" s="383">
        <f t="shared" si="196"/>
        <v>-862.95409953303272</v>
      </c>
    </row>
    <row r="1862" spans="2:14" x14ac:dyDescent="0.2">
      <c r="B1862" s="382">
        <v>22</v>
      </c>
      <c r="C1862" s="382">
        <v>5883</v>
      </c>
      <c r="D1862" s="379" t="s">
        <v>2431</v>
      </c>
      <c r="E1862" s="380">
        <v>459</v>
      </c>
      <c r="F1862" s="380">
        <v>106</v>
      </c>
      <c r="G1862" s="380">
        <v>2336</v>
      </c>
      <c r="H1862" s="137">
        <f t="shared" si="197"/>
        <v>26.367924528301888</v>
      </c>
      <c r="I1862" s="381">
        <f t="shared" si="198"/>
        <v>0.19648972602739725</v>
      </c>
      <c r="J1862" s="137">
        <f t="shared" si="199"/>
        <v>-5.0289061562434595E-2</v>
      </c>
      <c r="K1862" s="137">
        <f t="shared" si="200"/>
        <v>0.4941725516123322</v>
      </c>
      <c r="L1862" s="137">
        <f t="shared" si="201"/>
        <v>-0.18875142225748864</v>
      </c>
      <c r="M1862" s="137">
        <f t="shared" si="202"/>
        <v>0.25513206779240893</v>
      </c>
      <c r="N1862" s="383">
        <f t="shared" si="196"/>
        <v>595.98851036306723</v>
      </c>
    </row>
    <row r="1863" spans="2:14" x14ac:dyDescent="0.2">
      <c r="B1863" s="382">
        <v>22</v>
      </c>
      <c r="C1863" s="382">
        <v>5884</v>
      </c>
      <c r="D1863" s="379" t="s">
        <v>2432</v>
      </c>
      <c r="E1863" s="380">
        <v>1720</v>
      </c>
      <c r="F1863" s="380">
        <v>669</v>
      </c>
      <c r="G1863" s="380">
        <v>3428</v>
      </c>
      <c r="H1863" s="137">
        <f t="shared" si="197"/>
        <v>7.695067264573991</v>
      </c>
      <c r="I1863" s="381">
        <f t="shared" si="198"/>
        <v>0.50175029171528585</v>
      </c>
      <c r="J1863" s="137">
        <f t="shared" si="199"/>
        <v>-2.0917035142607045E-2</v>
      </c>
      <c r="K1863" s="137">
        <f t="shared" si="200"/>
        <v>1.1465253460903588E-2</v>
      </c>
      <c r="L1863" s="137">
        <f t="shared" si="201"/>
        <v>6.7270729137200641E-2</v>
      </c>
      <c r="M1863" s="137">
        <f t="shared" si="202"/>
        <v>5.7818947455497184E-2</v>
      </c>
      <c r="N1863" s="383">
        <f t="shared" si="196"/>
        <v>198.20335187744433</v>
      </c>
    </row>
    <row r="1864" spans="2:14" x14ac:dyDescent="0.2">
      <c r="B1864" s="382">
        <v>22</v>
      </c>
      <c r="C1864" s="382">
        <v>5885</v>
      </c>
      <c r="D1864" s="379" t="s">
        <v>2433</v>
      </c>
      <c r="E1864" s="380">
        <v>268</v>
      </c>
      <c r="F1864" s="380">
        <v>214</v>
      </c>
      <c r="G1864" s="380">
        <v>1915</v>
      </c>
      <c r="H1864" s="137">
        <f t="shared" si="197"/>
        <v>10.200934579439252</v>
      </c>
      <c r="I1864" s="381">
        <f t="shared" si="198"/>
        <v>0.13994778067885116</v>
      </c>
      <c r="J1864" s="137">
        <f t="shared" si="199"/>
        <v>-6.1612892260921225E-2</v>
      </c>
      <c r="K1864" s="137">
        <f t="shared" si="200"/>
        <v>7.6243793991722056E-2</v>
      </c>
      <c r="L1864" s="137">
        <f t="shared" si="201"/>
        <v>-0.23617317311336761</v>
      </c>
      <c r="M1864" s="137">
        <f t="shared" si="202"/>
        <v>-0.22154227138256677</v>
      </c>
      <c r="N1864" s="383">
        <f t="shared" si="196"/>
        <v>-424.25344969761534</v>
      </c>
    </row>
    <row r="1865" spans="2:14" x14ac:dyDescent="0.2">
      <c r="B1865" s="382">
        <v>22</v>
      </c>
      <c r="C1865" s="382">
        <v>5886</v>
      </c>
      <c r="D1865" s="379" t="s">
        <v>2434</v>
      </c>
      <c r="E1865" s="380">
        <v>12774</v>
      </c>
      <c r="F1865" s="380">
        <v>3196</v>
      </c>
      <c r="G1865" s="380">
        <v>26828</v>
      </c>
      <c r="H1865" s="137">
        <f t="shared" si="197"/>
        <v>12.391113892365457</v>
      </c>
      <c r="I1865" s="381">
        <f t="shared" si="198"/>
        <v>0.47614432682272251</v>
      </c>
      <c r="J1865" s="137">
        <f t="shared" si="199"/>
        <v>0.60848353099655472</v>
      </c>
      <c r="K1865" s="137">
        <f t="shared" si="200"/>
        <v>0.13286156403505689</v>
      </c>
      <c r="L1865" s="137">
        <f t="shared" si="201"/>
        <v>4.5794996739345589E-2</v>
      </c>
      <c r="M1865" s="137">
        <f t="shared" si="202"/>
        <v>0.78714009177095723</v>
      </c>
      <c r="N1865" s="383">
        <f t="shared" si="196"/>
        <v>21117.394382031242</v>
      </c>
    </row>
    <row r="1866" spans="2:14" x14ac:dyDescent="0.2">
      <c r="B1866" s="382">
        <v>22</v>
      </c>
      <c r="C1866" s="382">
        <v>5889</v>
      </c>
      <c r="D1866" s="379" t="s">
        <v>2435</v>
      </c>
      <c r="E1866" s="380">
        <v>3462</v>
      </c>
      <c r="F1866" s="380">
        <v>326</v>
      </c>
      <c r="G1866" s="380">
        <v>12595</v>
      </c>
      <c r="H1866" s="137">
        <f t="shared" si="197"/>
        <v>49.254601226993863</v>
      </c>
      <c r="I1866" s="381">
        <f t="shared" si="198"/>
        <v>0.27487098054783643</v>
      </c>
      <c r="J1866" s="137">
        <f t="shared" si="199"/>
        <v>0.22565198151541413</v>
      </c>
      <c r="K1866" s="137">
        <f t="shared" si="200"/>
        <v>1.0858102274569823</v>
      </c>
      <c r="L1866" s="137">
        <f t="shared" si="201"/>
        <v>-0.1230130345750939</v>
      </c>
      <c r="M1866" s="137">
        <f t="shared" si="202"/>
        <v>1.1884491743973025</v>
      </c>
      <c r="N1866" s="383">
        <f t="shared" si="196"/>
        <v>14968.517351534025</v>
      </c>
    </row>
    <row r="1867" spans="2:14" x14ac:dyDescent="0.2">
      <c r="B1867" s="382">
        <v>22</v>
      </c>
      <c r="C1867" s="382">
        <v>5890</v>
      </c>
      <c r="D1867" s="379" t="s">
        <v>2436</v>
      </c>
      <c r="E1867" s="380">
        <v>14176</v>
      </c>
      <c r="F1867" s="380">
        <v>230</v>
      </c>
      <c r="G1867" s="380">
        <v>20139</v>
      </c>
      <c r="H1867" s="137">
        <f t="shared" si="197"/>
        <v>149.19565217391303</v>
      </c>
      <c r="I1867" s="381">
        <f t="shared" si="198"/>
        <v>0.70390784050846611</v>
      </c>
      <c r="J1867" s="137">
        <f t="shared" si="199"/>
        <v>0.42856642044506527</v>
      </c>
      <c r="K1867" s="137">
        <f t="shared" si="200"/>
        <v>3.6693609929154878</v>
      </c>
      <c r="L1867" s="137">
        <f t="shared" si="201"/>
        <v>0.23682034143669844</v>
      </c>
      <c r="M1867" s="137">
        <f t="shared" si="202"/>
        <v>4.3347477547972515</v>
      </c>
      <c r="N1867" s="383">
        <f t="shared" si="196"/>
        <v>87297.485033861842</v>
      </c>
    </row>
    <row r="1868" spans="2:14" x14ac:dyDescent="0.2">
      <c r="B1868" s="382">
        <v>22</v>
      </c>
      <c r="C1868" s="382">
        <v>5891</v>
      </c>
      <c r="D1868" s="379" t="s">
        <v>2437</v>
      </c>
      <c r="E1868" s="380">
        <v>248</v>
      </c>
      <c r="F1868" s="380">
        <v>642</v>
      </c>
      <c r="G1868" s="380">
        <v>1003</v>
      </c>
      <c r="H1868" s="137">
        <f t="shared" si="197"/>
        <v>1.9485981308411215</v>
      </c>
      <c r="I1868" s="381">
        <f t="shared" si="198"/>
        <v>0.24725822532402791</v>
      </c>
      <c r="J1868" s="137">
        <f t="shared" si="199"/>
        <v>-8.6143375864293686E-2</v>
      </c>
      <c r="K1868" s="137">
        <f t="shared" si="200"/>
        <v>-0.13708526295326157</v>
      </c>
      <c r="L1868" s="137">
        <f t="shared" si="201"/>
        <v>-0.1461718627794632</v>
      </c>
      <c r="M1868" s="137">
        <f t="shared" si="202"/>
        <v>-0.36940050159701843</v>
      </c>
      <c r="N1868" s="383">
        <f t="shared" si="196"/>
        <v>-370.50870310180949</v>
      </c>
    </row>
    <row r="1869" spans="2:14" x14ac:dyDescent="0.2">
      <c r="B1869" s="382">
        <v>22</v>
      </c>
      <c r="C1869" s="382">
        <v>5892</v>
      </c>
      <c r="D1869" s="379" t="s">
        <v>2438</v>
      </c>
      <c r="E1869" s="380">
        <v>4753</v>
      </c>
      <c r="F1869" s="380">
        <v>3067</v>
      </c>
      <c r="G1869" s="380">
        <v>12343</v>
      </c>
      <c r="H1869" s="137">
        <f t="shared" si="197"/>
        <v>5.5741767199217476</v>
      </c>
      <c r="I1869" s="381">
        <f t="shared" si="198"/>
        <v>0.38507656161387022</v>
      </c>
      <c r="J1869" s="137">
        <f t="shared" si="199"/>
        <v>0.21887382157237706</v>
      </c>
      <c r="K1869" s="137">
        <f t="shared" si="200"/>
        <v>-4.336135020369318E-2</v>
      </c>
      <c r="L1869" s="137">
        <f t="shared" si="201"/>
        <v>-3.0583572234792473E-2</v>
      </c>
      <c r="M1869" s="137">
        <f t="shared" si="202"/>
        <v>0.1449288991338914</v>
      </c>
      <c r="N1869" s="383">
        <f t="shared" ref="N1869:N1932" si="203">M1869*G1869</f>
        <v>1788.8574020096216</v>
      </c>
    </row>
    <row r="1870" spans="2:14" x14ac:dyDescent="0.2">
      <c r="B1870" s="382">
        <v>22</v>
      </c>
      <c r="C1870" s="382">
        <v>5902</v>
      </c>
      <c r="D1870" s="379" t="s">
        <v>2439</v>
      </c>
      <c r="E1870" s="380">
        <v>67</v>
      </c>
      <c r="F1870" s="380">
        <v>646</v>
      </c>
      <c r="G1870" s="380">
        <v>443</v>
      </c>
      <c r="H1870" s="137">
        <f t="shared" ref="H1870:H1933" si="204">(G1870+E1870)/F1870</f>
        <v>0.78947368421052633</v>
      </c>
      <c r="I1870" s="381">
        <f t="shared" ref="I1870:I1933" si="205">E1870/G1870</f>
        <v>0.15124153498871332</v>
      </c>
      <c r="J1870" s="137">
        <f t="shared" ref="J1870:J1933" si="206">$J$6*(G1870-G$10)/G$11</f>
        <v>-0.10120595351548729</v>
      </c>
      <c r="K1870" s="137">
        <f t="shared" ref="K1870:K1933" si="207">$K$6*(H1870-H$10)/H$11</f>
        <v>-0.1670494950979152</v>
      </c>
      <c r="L1870" s="137">
        <f t="shared" ref="L1870:L1933" si="208">$L$6*(I1870-I$10)/I$11</f>
        <v>-0.22670109712078654</v>
      </c>
      <c r="M1870" s="137">
        <f t="shared" ref="M1870:M1933" si="209">SUM(J1870:L1870)</f>
        <v>-0.49495654573418901</v>
      </c>
      <c r="N1870" s="383">
        <f t="shared" si="203"/>
        <v>-219.26574976024574</v>
      </c>
    </row>
    <row r="1871" spans="2:14" x14ac:dyDescent="0.2">
      <c r="B1871" s="382">
        <v>22</v>
      </c>
      <c r="C1871" s="382">
        <v>5903</v>
      </c>
      <c r="D1871" s="379" t="s">
        <v>2440</v>
      </c>
      <c r="E1871" s="380">
        <v>44</v>
      </c>
      <c r="F1871" s="380">
        <v>426</v>
      </c>
      <c r="G1871" s="380">
        <v>252</v>
      </c>
      <c r="H1871" s="137">
        <f t="shared" si="204"/>
        <v>0.69483568075117375</v>
      </c>
      <c r="I1871" s="381">
        <f t="shared" si="205"/>
        <v>0.17460317460317459</v>
      </c>
      <c r="J1871" s="137">
        <f t="shared" si="206"/>
        <v>-0.10634336839294797</v>
      </c>
      <c r="K1871" s="137">
        <f t="shared" si="207"/>
        <v>-0.16949595812749385</v>
      </c>
      <c r="L1871" s="137">
        <f t="shared" si="208"/>
        <v>-0.20710768117882339</v>
      </c>
      <c r="M1871" s="137">
        <f t="shared" si="209"/>
        <v>-0.48294700769926524</v>
      </c>
      <c r="N1871" s="383">
        <f t="shared" si="203"/>
        <v>-121.70264594021484</v>
      </c>
    </row>
    <row r="1872" spans="2:14" x14ac:dyDescent="0.2">
      <c r="B1872" s="382">
        <v>22</v>
      </c>
      <c r="C1872" s="382">
        <v>5904</v>
      </c>
      <c r="D1872" s="379" t="s">
        <v>2441</v>
      </c>
      <c r="E1872" s="380">
        <v>242</v>
      </c>
      <c r="F1872" s="380">
        <v>283</v>
      </c>
      <c r="G1872" s="380">
        <v>561</v>
      </c>
      <c r="H1872" s="137">
        <f t="shared" si="204"/>
        <v>2.8374558303886928</v>
      </c>
      <c r="I1872" s="381">
        <f t="shared" si="205"/>
        <v>0.43137254901960786</v>
      </c>
      <c r="J1872" s="137">
        <f t="shared" si="206"/>
        <v>-9.8032053224700072E-2</v>
      </c>
      <c r="K1872" s="137">
        <f t="shared" si="207"/>
        <v>-0.11410762795451129</v>
      </c>
      <c r="L1872" s="137">
        <f t="shared" si="208"/>
        <v>8.2448898361230372E-3</v>
      </c>
      <c r="M1872" s="137">
        <f t="shared" si="209"/>
        <v>-0.20389479134308833</v>
      </c>
      <c r="N1872" s="383">
        <f t="shared" si="203"/>
        <v>-114.38497794347255</v>
      </c>
    </row>
    <row r="1873" spans="2:14" x14ac:dyDescent="0.2">
      <c r="B1873" s="382">
        <v>22</v>
      </c>
      <c r="C1873" s="382">
        <v>5905</v>
      </c>
      <c r="D1873" s="379" t="s">
        <v>2442</v>
      </c>
      <c r="E1873" s="380">
        <v>378</v>
      </c>
      <c r="F1873" s="380">
        <v>897</v>
      </c>
      <c r="G1873" s="380">
        <v>730</v>
      </c>
      <c r="H1873" s="137">
        <f t="shared" si="204"/>
        <v>1.2352285395763656</v>
      </c>
      <c r="I1873" s="381">
        <f t="shared" si="205"/>
        <v>0.51780821917808217</v>
      </c>
      <c r="J1873" s="137">
        <f t="shared" si="206"/>
        <v>-9.3486382469250576E-2</v>
      </c>
      <c r="K1873" s="137">
        <f t="shared" si="207"/>
        <v>-0.155526399364222</v>
      </c>
      <c r="L1873" s="137">
        <f t="shared" si="208"/>
        <v>8.0738518947196719E-2</v>
      </c>
      <c r="M1873" s="137">
        <f t="shared" si="209"/>
        <v>-0.16827426288627587</v>
      </c>
      <c r="N1873" s="383">
        <f t="shared" si="203"/>
        <v>-122.84021190698138</v>
      </c>
    </row>
    <row r="1874" spans="2:14" x14ac:dyDescent="0.2">
      <c r="B1874" s="382">
        <v>22</v>
      </c>
      <c r="C1874" s="382">
        <v>5907</v>
      </c>
      <c r="D1874" s="379" t="s">
        <v>2443</v>
      </c>
      <c r="E1874" s="380">
        <v>57</v>
      </c>
      <c r="F1874" s="380">
        <v>397</v>
      </c>
      <c r="G1874" s="380">
        <v>318</v>
      </c>
      <c r="H1874" s="137">
        <f t="shared" si="204"/>
        <v>0.94458438287153657</v>
      </c>
      <c r="I1874" s="381">
        <f t="shared" si="205"/>
        <v>0.17924528301886791</v>
      </c>
      <c r="J1874" s="137">
        <f t="shared" si="206"/>
        <v>-0.10456813602691445</v>
      </c>
      <c r="K1874" s="137">
        <f t="shared" si="207"/>
        <v>-0.16303976775905327</v>
      </c>
      <c r="L1874" s="137">
        <f t="shared" si="208"/>
        <v>-0.20321434310249831</v>
      </c>
      <c r="M1874" s="137">
        <f t="shared" si="209"/>
        <v>-0.47082224688846602</v>
      </c>
      <c r="N1874" s="383">
        <f t="shared" si="203"/>
        <v>-149.7214745105322</v>
      </c>
    </row>
    <row r="1875" spans="2:14" x14ac:dyDescent="0.2">
      <c r="B1875" s="382">
        <v>22</v>
      </c>
      <c r="C1875" s="382">
        <v>5908</v>
      </c>
      <c r="D1875" s="379" t="s">
        <v>2444</v>
      </c>
      <c r="E1875" s="380">
        <v>53</v>
      </c>
      <c r="F1875" s="380">
        <v>206</v>
      </c>
      <c r="G1875" s="380">
        <v>176</v>
      </c>
      <c r="H1875" s="137">
        <f t="shared" si="204"/>
        <v>1.1116504854368932</v>
      </c>
      <c r="I1875" s="381">
        <f t="shared" si="205"/>
        <v>0.30113636363636365</v>
      </c>
      <c r="J1875" s="137">
        <f t="shared" si="206"/>
        <v>-0.1083875753598957</v>
      </c>
      <c r="K1875" s="137">
        <f t="shared" si="207"/>
        <v>-0.15872098430545378</v>
      </c>
      <c r="L1875" s="137">
        <f t="shared" si="208"/>
        <v>-0.1009842478879662</v>
      </c>
      <c r="M1875" s="137">
        <f t="shared" si="209"/>
        <v>-0.36809280755331564</v>
      </c>
      <c r="N1875" s="383">
        <f t="shared" si="203"/>
        <v>-64.784334129383552</v>
      </c>
    </row>
    <row r="1876" spans="2:14" x14ac:dyDescent="0.2">
      <c r="B1876" s="382">
        <v>22</v>
      </c>
      <c r="C1876" s="382">
        <v>5909</v>
      </c>
      <c r="D1876" s="379" t="s">
        <v>2445</v>
      </c>
      <c r="E1876" s="380">
        <v>274</v>
      </c>
      <c r="F1876" s="380">
        <v>541</v>
      </c>
      <c r="G1876" s="380">
        <v>739</v>
      </c>
      <c r="H1876" s="137">
        <f t="shared" si="204"/>
        <v>1.8724584103512014</v>
      </c>
      <c r="I1876" s="381">
        <f t="shared" si="205"/>
        <v>0.37077131258457374</v>
      </c>
      <c r="J1876" s="137">
        <f t="shared" si="206"/>
        <v>-9.3244305328427812E-2</v>
      </c>
      <c r="K1876" s="137">
        <f t="shared" si="207"/>
        <v>-0.13905353156050293</v>
      </c>
      <c r="L1876" s="137">
        <f t="shared" si="208"/>
        <v>-4.2581389982604446E-2</v>
      </c>
      <c r="M1876" s="137">
        <f t="shared" si="209"/>
        <v>-0.27487922687153521</v>
      </c>
      <c r="N1876" s="383">
        <f t="shared" si="203"/>
        <v>-203.13574865806453</v>
      </c>
    </row>
    <row r="1877" spans="2:14" x14ac:dyDescent="0.2">
      <c r="B1877" s="382">
        <v>22</v>
      </c>
      <c r="C1877" s="382">
        <v>5910</v>
      </c>
      <c r="D1877" s="379" t="s">
        <v>2446</v>
      </c>
      <c r="E1877" s="380">
        <v>76</v>
      </c>
      <c r="F1877" s="380">
        <v>655</v>
      </c>
      <c r="G1877" s="380">
        <v>422</v>
      </c>
      <c r="H1877" s="137">
        <f t="shared" si="204"/>
        <v>0.7603053435114504</v>
      </c>
      <c r="I1877" s="381">
        <f t="shared" si="205"/>
        <v>0.18009478672985782</v>
      </c>
      <c r="J1877" s="137">
        <f t="shared" si="206"/>
        <v>-0.10177080017740706</v>
      </c>
      <c r="K1877" s="137">
        <f t="shared" si="207"/>
        <v>-0.16780351847695968</v>
      </c>
      <c r="L1877" s="137">
        <f t="shared" si="208"/>
        <v>-0.20250186402019263</v>
      </c>
      <c r="M1877" s="137">
        <f t="shared" si="209"/>
        <v>-0.47207618267455942</v>
      </c>
      <c r="N1877" s="383">
        <f t="shared" si="203"/>
        <v>-199.21614908866408</v>
      </c>
    </row>
    <row r="1878" spans="2:14" x14ac:dyDescent="0.2">
      <c r="B1878" s="382">
        <v>22</v>
      </c>
      <c r="C1878" s="382">
        <v>5911</v>
      </c>
      <c r="D1878" s="379" t="s">
        <v>2447</v>
      </c>
      <c r="E1878" s="380">
        <v>52</v>
      </c>
      <c r="F1878" s="380">
        <v>460</v>
      </c>
      <c r="G1878" s="380">
        <v>242</v>
      </c>
      <c r="H1878" s="137">
        <f t="shared" si="204"/>
        <v>0.63913043478260867</v>
      </c>
      <c r="I1878" s="381">
        <f t="shared" si="205"/>
        <v>0.21487603305785125</v>
      </c>
      <c r="J1878" s="137">
        <f t="shared" si="206"/>
        <v>-0.10661234299386216</v>
      </c>
      <c r="K1878" s="137">
        <f t="shared" si="207"/>
        <v>-0.17093598031555926</v>
      </c>
      <c r="L1878" s="137">
        <f t="shared" si="208"/>
        <v>-0.17333081962729804</v>
      </c>
      <c r="M1878" s="137">
        <f t="shared" si="209"/>
        <v>-0.45087914293671949</v>
      </c>
      <c r="N1878" s="383">
        <f t="shared" si="203"/>
        <v>-109.11275259068611</v>
      </c>
    </row>
    <row r="1879" spans="2:14" x14ac:dyDescent="0.2">
      <c r="B1879" s="382">
        <v>22</v>
      </c>
      <c r="C1879" s="382">
        <v>5912</v>
      </c>
      <c r="D1879" s="379" t="s">
        <v>2448</v>
      </c>
      <c r="E1879" s="380">
        <v>84</v>
      </c>
      <c r="F1879" s="380">
        <v>429</v>
      </c>
      <c r="G1879" s="380">
        <v>160</v>
      </c>
      <c r="H1879" s="137">
        <f t="shared" si="204"/>
        <v>0.56876456876456871</v>
      </c>
      <c r="I1879" s="381">
        <f t="shared" si="205"/>
        <v>0.52500000000000002</v>
      </c>
      <c r="J1879" s="137">
        <f t="shared" si="206"/>
        <v>-0.10881793472135837</v>
      </c>
      <c r="K1879" s="137">
        <f t="shared" si="207"/>
        <v>-0.17275499047495427</v>
      </c>
      <c r="L1879" s="137">
        <f t="shared" si="208"/>
        <v>8.6770268230754857E-2</v>
      </c>
      <c r="M1879" s="137">
        <f t="shared" si="209"/>
        <v>-0.19480265696555776</v>
      </c>
      <c r="N1879" s="383">
        <f t="shared" si="203"/>
        <v>-31.168425114489242</v>
      </c>
    </row>
    <row r="1880" spans="2:14" x14ac:dyDescent="0.2">
      <c r="B1880" s="382">
        <v>22</v>
      </c>
      <c r="C1880" s="382">
        <v>5913</v>
      </c>
      <c r="D1880" s="379" t="s">
        <v>2449</v>
      </c>
      <c r="E1880" s="380">
        <v>174</v>
      </c>
      <c r="F1880" s="380">
        <v>893</v>
      </c>
      <c r="G1880" s="380">
        <v>919</v>
      </c>
      <c r="H1880" s="137">
        <f t="shared" si="204"/>
        <v>1.2239641657334825</v>
      </c>
      <c r="I1880" s="381">
        <f t="shared" si="205"/>
        <v>0.18933623503808489</v>
      </c>
      <c r="J1880" s="137">
        <f t="shared" si="206"/>
        <v>-8.8402762511972724E-2</v>
      </c>
      <c r="K1880" s="137">
        <f t="shared" si="207"/>
        <v>-0.15581759183606869</v>
      </c>
      <c r="L1880" s="137">
        <f t="shared" si="208"/>
        <v>-0.19475105784402175</v>
      </c>
      <c r="M1880" s="137">
        <f t="shared" si="209"/>
        <v>-0.43897141219206315</v>
      </c>
      <c r="N1880" s="383">
        <f t="shared" si="203"/>
        <v>-403.41472780450601</v>
      </c>
    </row>
    <row r="1881" spans="2:14" x14ac:dyDescent="0.2">
      <c r="B1881" s="382">
        <v>22</v>
      </c>
      <c r="C1881" s="382">
        <v>5914</v>
      </c>
      <c r="D1881" s="379" t="s">
        <v>2450</v>
      </c>
      <c r="E1881" s="380">
        <v>115</v>
      </c>
      <c r="F1881" s="380">
        <v>469</v>
      </c>
      <c r="G1881" s="380">
        <v>388</v>
      </c>
      <c r="H1881" s="137">
        <f t="shared" si="204"/>
        <v>1.0724946695095949</v>
      </c>
      <c r="I1881" s="381">
        <f t="shared" si="205"/>
        <v>0.29639175257731959</v>
      </c>
      <c r="J1881" s="137">
        <f t="shared" si="206"/>
        <v>-0.10268531382051524</v>
      </c>
      <c r="K1881" s="137">
        <f t="shared" si="207"/>
        <v>-0.15973319137404718</v>
      </c>
      <c r="L1881" s="137">
        <f t="shared" si="208"/>
        <v>-0.10496355496986909</v>
      </c>
      <c r="M1881" s="137">
        <f t="shared" si="209"/>
        <v>-0.36738206016443153</v>
      </c>
      <c r="N1881" s="383">
        <f t="shared" si="203"/>
        <v>-142.54423934379943</v>
      </c>
    </row>
    <row r="1882" spans="2:14" x14ac:dyDescent="0.2">
      <c r="B1882" s="382">
        <v>22</v>
      </c>
      <c r="C1882" s="382">
        <v>5919</v>
      </c>
      <c r="D1882" s="379" t="s">
        <v>2451</v>
      </c>
      <c r="E1882" s="380">
        <v>163</v>
      </c>
      <c r="F1882" s="380">
        <v>648</v>
      </c>
      <c r="G1882" s="380">
        <v>710</v>
      </c>
      <c r="H1882" s="137">
        <f t="shared" si="204"/>
        <v>1.3472222222222223</v>
      </c>
      <c r="I1882" s="381">
        <f t="shared" si="205"/>
        <v>0.22957746478873239</v>
      </c>
      <c r="J1882" s="137">
        <f t="shared" si="206"/>
        <v>-9.4024331671078917E-2</v>
      </c>
      <c r="K1882" s="137">
        <f t="shared" si="207"/>
        <v>-0.15263127907296253</v>
      </c>
      <c r="L1882" s="137">
        <f t="shared" si="208"/>
        <v>-0.16100072329847609</v>
      </c>
      <c r="M1882" s="137">
        <f t="shared" si="209"/>
        <v>-0.40765633404251755</v>
      </c>
      <c r="N1882" s="383">
        <f t="shared" si="203"/>
        <v>-289.43599717018748</v>
      </c>
    </row>
    <row r="1883" spans="2:14" x14ac:dyDescent="0.2">
      <c r="B1883" s="382">
        <v>22</v>
      </c>
      <c r="C1883" s="382">
        <v>5921</v>
      </c>
      <c r="D1883" s="379" t="s">
        <v>2452</v>
      </c>
      <c r="E1883" s="380">
        <v>90</v>
      </c>
      <c r="F1883" s="380">
        <v>552</v>
      </c>
      <c r="G1883" s="380">
        <v>282</v>
      </c>
      <c r="H1883" s="137">
        <f t="shared" si="204"/>
        <v>0.67391304347826086</v>
      </c>
      <c r="I1883" s="381">
        <f t="shared" si="205"/>
        <v>0.31914893617021278</v>
      </c>
      <c r="J1883" s="137">
        <f t="shared" si="206"/>
        <v>-0.10553644459020546</v>
      </c>
      <c r="K1883" s="137">
        <f t="shared" si="207"/>
        <v>-0.17003682391817435</v>
      </c>
      <c r="L1883" s="137">
        <f t="shared" si="208"/>
        <v>-8.5877096520815627E-2</v>
      </c>
      <c r="M1883" s="137">
        <f t="shared" si="209"/>
        <v>-0.36145036502919548</v>
      </c>
      <c r="N1883" s="383">
        <f t="shared" si="203"/>
        <v>-101.92900293823313</v>
      </c>
    </row>
    <row r="1884" spans="2:14" x14ac:dyDescent="0.2">
      <c r="B1884" s="382">
        <v>22</v>
      </c>
      <c r="C1884" s="382">
        <v>5922</v>
      </c>
      <c r="D1884" s="379" t="s">
        <v>2453</v>
      </c>
      <c r="E1884" s="380">
        <v>2015</v>
      </c>
      <c r="F1884" s="380">
        <v>348</v>
      </c>
      <c r="G1884" s="380">
        <v>775</v>
      </c>
      <c r="H1884" s="137">
        <f t="shared" si="204"/>
        <v>8.0172413793103452</v>
      </c>
      <c r="I1884" s="381">
        <f t="shared" si="205"/>
        <v>2.6</v>
      </c>
      <c r="J1884" s="137">
        <f t="shared" si="206"/>
        <v>-9.22759967651368E-2</v>
      </c>
      <c r="K1884" s="137">
        <f t="shared" si="207"/>
        <v>1.9793694805592919E-2</v>
      </c>
      <c r="L1884" s="137">
        <f t="shared" si="208"/>
        <v>1.8270735496154484</v>
      </c>
      <c r="M1884" s="137">
        <f t="shared" si="209"/>
        <v>1.7545912476559045</v>
      </c>
      <c r="N1884" s="383">
        <f t="shared" si="203"/>
        <v>1359.8082169333259</v>
      </c>
    </row>
    <row r="1885" spans="2:14" x14ac:dyDescent="0.2">
      <c r="B1885" s="382">
        <v>22</v>
      </c>
      <c r="C1885" s="382">
        <v>5923</v>
      </c>
      <c r="D1885" s="379" t="s">
        <v>2454</v>
      </c>
      <c r="E1885" s="380">
        <v>238</v>
      </c>
      <c r="F1885" s="380">
        <v>358</v>
      </c>
      <c r="G1885" s="380">
        <v>202</v>
      </c>
      <c r="H1885" s="137">
        <f t="shared" si="204"/>
        <v>1.229050279329609</v>
      </c>
      <c r="I1885" s="381">
        <f t="shared" si="205"/>
        <v>1.1782178217821782</v>
      </c>
      <c r="J1885" s="137">
        <f t="shared" si="206"/>
        <v>-0.10768824139751884</v>
      </c>
      <c r="K1885" s="137">
        <f t="shared" si="207"/>
        <v>-0.15568611200320742</v>
      </c>
      <c r="L1885" s="137">
        <f t="shared" si="208"/>
        <v>0.63462430134231462</v>
      </c>
      <c r="M1885" s="137">
        <f t="shared" si="209"/>
        <v>0.37124994794158839</v>
      </c>
      <c r="N1885" s="383">
        <f t="shared" si="203"/>
        <v>74.99248948420086</v>
      </c>
    </row>
    <row r="1886" spans="2:14" x14ac:dyDescent="0.2">
      <c r="B1886" s="382">
        <v>22</v>
      </c>
      <c r="C1886" s="382">
        <v>5924</v>
      </c>
      <c r="D1886" s="379" t="s">
        <v>2455</v>
      </c>
      <c r="E1886" s="380">
        <v>134</v>
      </c>
      <c r="F1886" s="380">
        <v>405</v>
      </c>
      <c r="G1886" s="380">
        <v>416</v>
      </c>
      <c r="H1886" s="137">
        <f t="shared" si="204"/>
        <v>1.3580246913580247</v>
      </c>
      <c r="I1886" s="381">
        <f t="shared" si="205"/>
        <v>0.32211538461538464</v>
      </c>
      <c r="J1886" s="137">
        <f t="shared" si="206"/>
        <v>-0.10193218493795557</v>
      </c>
      <c r="K1886" s="137">
        <f t="shared" si="207"/>
        <v>-0.15235202718257101</v>
      </c>
      <c r="L1886" s="137">
        <f t="shared" si="208"/>
        <v>-8.3389135092771724E-2</v>
      </c>
      <c r="M1886" s="137">
        <f t="shared" si="209"/>
        <v>-0.33767334721329834</v>
      </c>
      <c r="N1886" s="383">
        <f t="shared" si="203"/>
        <v>-140.4721124407321</v>
      </c>
    </row>
    <row r="1887" spans="2:14" x14ac:dyDescent="0.2">
      <c r="B1887" s="382">
        <v>22</v>
      </c>
      <c r="C1887" s="382">
        <v>5925</v>
      </c>
      <c r="D1887" s="379" t="s">
        <v>2456</v>
      </c>
      <c r="E1887" s="380">
        <v>58</v>
      </c>
      <c r="F1887" s="380">
        <v>420</v>
      </c>
      <c r="G1887" s="380">
        <v>214</v>
      </c>
      <c r="H1887" s="137">
        <f t="shared" si="204"/>
        <v>0.64761904761904765</v>
      </c>
      <c r="I1887" s="381">
        <f t="shared" si="205"/>
        <v>0.27102803738317754</v>
      </c>
      <c r="J1887" s="137">
        <f t="shared" si="206"/>
        <v>-0.10736547187642183</v>
      </c>
      <c r="K1887" s="137">
        <f t="shared" si="207"/>
        <v>-0.17071654333762604</v>
      </c>
      <c r="L1887" s="137">
        <f t="shared" si="208"/>
        <v>-0.12623611245443403</v>
      </c>
      <c r="M1887" s="137">
        <f t="shared" si="209"/>
        <v>-0.40431812766848185</v>
      </c>
      <c r="N1887" s="383">
        <f t="shared" si="203"/>
        <v>-86.524079321055112</v>
      </c>
    </row>
    <row r="1888" spans="2:14" x14ac:dyDescent="0.2">
      <c r="B1888" s="382">
        <v>22</v>
      </c>
      <c r="C1888" s="382">
        <v>5926</v>
      </c>
      <c r="D1888" s="379" t="s">
        <v>2457</v>
      </c>
      <c r="E1888" s="380">
        <v>254</v>
      </c>
      <c r="F1888" s="380">
        <v>559</v>
      </c>
      <c r="G1888" s="380">
        <v>876</v>
      </c>
      <c r="H1888" s="137">
        <f t="shared" si="204"/>
        <v>2.0214669051878356</v>
      </c>
      <c r="I1888" s="381">
        <f t="shared" si="205"/>
        <v>0.28995433789954339</v>
      </c>
      <c r="J1888" s="137">
        <f t="shared" si="206"/>
        <v>-8.9559353295903671E-2</v>
      </c>
      <c r="K1888" s="137">
        <f t="shared" si="207"/>
        <v>-0.13520155074533746</v>
      </c>
      <c r="L1888" s="137">
        <f t="shared" si="208"/>
        <v>-0.11036261708426326</v>
      </c>
      <c r="M1888" s="137">
        <f t="shared" si="209"/>
        <v>-0.33512352112550436</v>
      </c>
      <c r="N1888" s="383">
        <f t="shared" si="203"/>
        <v>-293.56820450594182</v>
      </c>
    </row>
    <row r="1889" spans="2:14" x14ac:dyDescent="0.2">
      <c r="B1889" s="382">
        <v>22</v>
      </c>
      <c r="C1889" s="382">
        <v>5928</v>
      </c>
      <c r="D1889" s="379" t="s">
        <v>2458</v>
      </c>
      <c r="E1889" s="380">
        <v>47</v>
      </c>
      <c r="F1889" s="380">
        <v>322</v>
      </c>
      <c r="G1889" s="380">
        <v>199</v>
      </c>
      <c r="H1889" s="137">
        <f t="shared" si="204"/>
        <v>0.7639751552795031</v>
      </c>
      <c r="I1889" s="381">
        <f t="shared" si="205"/>
        <v>0.23618090452261306</v>
      </c>
      <c r="J1889" s="137">
        <f t="shared" si="206"/>
        <v>-0.10776893377779309</v>
      </c>
      <c r="K1889" s="137">
        <f t="shared" si="207"/>
        <v>-0.1677086511035169</v>
      </c>
      <c r="L1889" s="137">
        <f t="shared" si="208"/>
        <v>-0.15546241590700691</v>
      </c>
      <c r="M1889" s="137">
        <f t="shared" si="209"/>
        <v>-0.43094000078831696</v>
      </c>
      <c r="N1889" s="383">
        <f t="shared" si="203"/>
        <v>-85.75706015687507</v>
      </c>
    </row>
    <row r="1890" spans="2:14" x14ac:dyDescent="0.2">
      <c r="B1890" s="382">
        <v>22</v>
      </c>
      <c r="C1890" s="382">
        <v>5929</v>
      </c>
      <c r="D1890" s="379" t="s">
        <v>2459</v>
      </c>
      <c r="E1890" s="380">
        <v>132</v>
      </c>
      <c r="F1890" s="380">
        <v>665</v>
      </c>
      <c r="G1890" s="380">
        <v>669</v>
      </c>
      <c r="H1890" s="137">
        <f t="shared" si="204"/>
        <v>1.2045112781954888</v>
      </c>
      <c r="I1890" s="381">
        <f t="shared" si="205"/>
        <v>0.19730941704035873</v>
      </c>
      <c r="J1890" s="137">
        <f t="shared" si="206"/>
        <v>-9.5127127534827022E-2</v>
      </c>
      <c r="K1890" s="137">
        <f t="shared" si="207"/>
        <v>-0.15632046349904385</v>
      </c>
      <c r="L1890" s="137">
        <f t="shared" si="208"/>
        <v>-0.18806394709624605</v>
      </c>
      <c r="M1890" s="137">
        <f t="shared" si="209"/>
        <v>-0.4395115381301169</v>
      </c>
      <c r="N1890" s="383">
        <f t="shared" si="203"/>
        <v>-294.0332190090482</v>
      </c>
    </row>
    <row r="1891" spans="2:14" x14ac:dyDescent="0.2">
      <c r="B1891" s="382">
        <v>22</v>
      </c>
      <c r="C1891" s="382">
        <v>5930</v>
      </c>
      <c r="D1891" s="379" t="s">
        <v>2460</v>
      </c>
      <c r="E1891" s="380">
        <v>32</v>
      </c>
      <c r="F1891" s="380">
        <v>398</v>
      </c>
      <c r="G1891" s="380">
        <v>217</v>
      </c>
      <c r="H1891" s="137">
        <f t="shared" si="204"/>
        <v>0.62562814070351758</v>
      </c>
      <c r="I1891" s="381">
        <f t="shared" si="205"/>
        <v>0.14746543778801843</v>
      </c>
      <c r="J1891" s="137">
        <f t="shared" si="206"/>
        <v>-0.10728477949614759</v>
      </c>
      <c r="K1891" s="137">
        <f t="shared" si="207"/>
        <v>-0.17128502469595119</v>
      </c>
      <c r="L1891" s="137">
        <f t="shared" si="208"/>
        <v>-0.22986811126497786</v>
      </c>
      <c r="M1891" s="137">
        <f t="shared" si="209"/>
        <v>-0.50843791545707662</v>
      </c>
      <c r="N1891" s="383">
        <f t="shared" si="203"/>
        <v>-110.33102765418563</v>
      </c>
    </row>
    <row r="1892" spans="2:14" x14ac:dyDescent="0.2">
      <c r="B1892" s="382">
        <v>22</v>
      </c>
      <c r="C1892" s="382">
        <v>5931</v>
      </c>
      <c r="D1892" s="379" t="s">
        <v>2461</v>
      </c>
      <c r="E1892" s="380">
        <v>77</v>
      </c>
      <c r="F1892" s="380">
        <v>204</v>
      </c>
      <c r="G1892" s="380">
        <v>522</v>
      </c>
      <c r="H1892" s="137">
        <f t="shared" si="204"/>
        <v>2.9362745098039214</v>
      </c>
      <c r="I1892" s="381">
        <f t="shared" si="205"/>
        <v>0.1475095785440613</v>
      </c>
      <c r="J1892" s="137">
        <f t="shared" si="206"/>
        <v>-9.9081054168265334E-2</v>
      </c>
      <c r="K1892" s="137">
        <f t="shared" si="207"/>
        <v>-0.11155309133091296</v>
      </c>
      <c r="L1892" s="137">
        <f t="shared" si="208"/>
        <v>-0.22983109039626257</v>
      </c>
      <c r="M1892" s="137">
        <f t="shared" si="209"/>
        <v>-0.44046523589544084</v>
      </c>
      <c r="N1892" s="383">
        <f t="shared" si="203"/>
        <v>-229.92285313742013</v>
      </c>
    </row>
    <row r="1893" spans="2:14" x14ac:dyDescent="0.2">
      <c r="B1893" s="382">
        <v>22</v>
      </c>
      <c r="C1893" s="382">
        <v>5932</v>
      </c>
      <c r="D1893" s="379" t="s">
        <v>2462</v>
      </c>
      <c r="E1893" s="380">
        <v>28</v>
      </c>
      <c r="F1893" s="380">
        <v>339</v>
      </c>
      <c r="G1893" s="380">
        <v>234</v>
      </c>
      <c r="H1893" s="137">
        <f t="shared" si="204"/>
        <v>0.77286135693215341</v>
      </c>
      <c r="I1893" s="381">
        <f t="shared" si="205"/>
        <v>0.11965811965811966</v>
      </c>
      <c r="J1893" s="137">
        <f t="shared" si="206"/>
        <v>-0.10682752267459349</v>
      </c>
      <c r="K1893" s="137">
        <f t="shared" si="207"/>
        <v>-0.16747893615791445</v>
      </c>
      <c r="L1893" s="137">
        <f t="shared" si="208"/>
        <v>-0.25319011945195175</v>
      </c>
      <c r="M1893" s="137">
        <f t="shared" si="209"/>
        <v>-0.52749657828445962</v>
      </c>
      <c r="N1893" s="383">
        <f t="shared" si="203"/>
        <v>-123.43419931856354</v>
      </c>
    </row>
    <row r="1894" spans="2:14" x14ac:dyDescent="0.2">
      <c r="B1894" s="382">
        <v>22</v>
      </c>
      <c r="C1894" s="382">
        <v>5933</v>
      </c>
      <c r="D1894" s="379" t="s">
        <v>2463</v>
      </c>
      <c r="E1894" s="380">
        <v>109</v>
      </c>
      <c r="F1894" s="380">
        <v>225</v>
      </c>
      <c r="G1894" s="380">
        <v>703</v>
      </c>
      <c r="H1894" s="137">
        <f t="shared" si="204"/>
        <v>3.608888888888889</v>
      </c>
      <c r="I1894" s="381">
        <f t="shared" si="205"/>
        <v>0.155049786628734</v>
      </c>
      <c r="J1894" s="137">
        <f t="shared" si="206"/>
        <v>-9.4212613891718838E-2</v>
      </c>
      <c r="K1894" s="137">
        <f t="shared" si="207"/>
        <v>-9.4165507575501836E-2</v>
      </c>
      <c r="L1894" s="137">
        <f t="shared" si="208"/>
        <v>-0.22350711503622434</v>
      </c>
      <c r="M1894" s="137">
        <f t="shared" si="209"/>
        <v>-0.411885236503445</v>
      </c>
      <c r="N1894" s="383">
        <f t="shared" si="203"/>
        <v>-289.55532126192185</v>
      </c>
    </row>
    <row r="1895" spans="2:14" x14ac:dyDescent="0.2">
      <c r="B1895" s="382">
        <v>22</v>
      </c>
      <c r="C1895" s="382">
        <v>5934</v>
      </c>
      <c r="D1895" s="379" t="s">
        <v>2464</v>
      </c>
      <c r="E1895" s="380">
        <v>41</v>
      </c>
      <c r="F1895" s="380">
        <v>286</v>
      </c>
      <c r="G1895" s="380">
        <v>237</v>
      </c>
      <c r="H1895" s="137">
        <f t="shared" si="204"/>
        <v>0.97202797202797198</v>
      </c>
      <c r="I1895" s="381">
        <f t="shared" si="205"/>
        <v>0.1729957805907173</v>
      </c>
      <c r="J1895" s="137">
        <f t="shared" si="206"/>
        <v>-0.10674683029431924</v>
      </c>
      <c r="K1895" s="137">
        <f t="shared" si="207"/>
        <v>-0.1623303304947834</v>
      </c>
      <c r="L1895" s="137">
        <f t="shared" si="208"/>
        <v>-0.20845580314236917</v>
      </c>
      <c r="M1895" s="137">
        <f t="shared" si="209"/>
        <v>-0.47753296393147182</v>
      </c>
      <c r="N1895" s="383">
        <f t="shared" si="203"/>
        <v>-113.17531245175883</v>
      </c>
    </row>
    <row r="1896" spans="2:14" x14ac:dyDescent="0.2">
      <c r="B1896" s="382">
        <v>22</v>
      </c>
      <c r="C1896" s="382">
        <v>5935</v>
      </c>
      <c r="D1896" s="379" t="s">
        <v>2465</v>
      </c>
      <c r="E1896" s="380">
        <v>7</v>
      </c>
      <c r="F1896" s="380">
        <v>88</v>
      </c>
      <c r="G1896" s="380">
        <v>100</v>
      </c>
      <c r="H1896" s="137">
        <f t="shared" si="204"/>
        <v>1.2159090909090908</v>
      </c>
      <c r="I1896" s="381">
        <f t="shared" si="205"/>
        <v>7.0000000000000007E-2</v>
      </c>
      <c r="J1896" s="137">
        <f t="shared" si="206"/>
        <v>-0.11043178232684339</v>
      </c>
      <c r="K1896" s="137">
        <f t="shared" si="207"/>
        <v>-0.15602582153278696</v>
      </c>
      <c r="L1896" s="137">
        <f t="shared" si="208"/>
        <v>-0.29483840310902137</v>
      </c>
      <c r="M1896" s="137">
        <f t="shared" si="209"/>
        <v>-0.56129600696865167</v>
      </c>
      <c r="N1896" s="383">
        <f t="shared" si="203"/>
        <v>-56.129600696865168</v>
      </c>
    </row>
    <row r="1897" spans="2:14" x14ac:dyDescent="0.2">
      <c r="B1897" s="382">
        <v>22</v>
      </c>
      <c r="C1897" s="382">
        <v>5937</v>
      </c>
      <c r="D1897" s="379" t="s">
        <v>2466</v>
      </c>
      <c r="E1897" s="380">
        <v>26</v>
      </c>
      <c r="F1897" s="380">
        <v>303</v>
      </c>
      <c r="G1897" s="380">
        <v>151</v>
      </c>
      <c r="H1897" s="137">
        <f t="shared" si="204"/>
        <v>0.58415841584158412</v>
      </c>
      <c r="I1897" s="381">
        <f t="shared" si="205"/>
        <v>0.17218543046357615</v>
      </c>
      <c r="J1897" s="137">
        <f t="shared" si="206"/>
        <v>-0.10906001186218112</v>
      </c>
      <c r="K1897" s="137">
        <f t="shared" si="207"/>
        <v>-0.17235704803766394</v>
      </c>
      <c r="L1897" s="137">
        <f t="shared" si="208"/>
        <v>-0.2091354440991568</v>
      </c>
      <c r="M1897" s="137">
        <f t="shared" si="209"/>
        <v>-0.49055250399900185</v>
      </c>
      <c r="N1897" s="383">
        <f t="shared" si="203"/>
        <v>-74.073428103849281</v>
      </c>
    </row>
    <row r="1898" spans="2:14" x14ac:dyDescent="0.2">
      <c r="B1898" s="382">
        <v>22</v>
      </c>
      <c r="C1898" s="382">
        <v>5938</v>
      </c>
      <c r="D1898" s="379" t="s">
        <v>2467</v>
      </c>
      <c r="E1898" s="380">
        <v>21210</v>
      </c>
      <c r="F1898" s="380">
        <v>1279</v>
      </c>
      <c r="G1898" s="380">
        <v>30202</v>
      </c>
      <c r="H1898" s="137">
        <f t="shared" si="204"/>
        <v>40.197028928850663</v>
      </c>
      <c r="I1898" s="381">
        <f t="shared" si="205"/>
        <v>0.7022713727567711</v>
      </c>
      <c r="J1898" s="137">
        <f t="shared" si="206"/>
        <v>0.6992355613449962</v>
      </c>
      <c r="K1898" s="137">
        <f t="shared" si="207"/>
        <v>0.85166522275323708</v>
      </c>
      <c r="L1898" s="137">
        <f t="shared" si="208"/>
        <v>0.23544783531710564</v>
      </c>
      <c r="M1898" s="137">
        <f t="shared" si="209"/>
        <v>1.7863486194153391</v>
      </c>
      <c r="N1898" s="383">
        <f t="shared" si="203"/>
        <v>53951.30100358207</v>
      </c>
    </row>
    <row r="1899" spans="2:14" x14ac:dyDescent="0.2">
      <c r="B1899" s="382">
        <v>22</v>
      </c>
      <c r="C1899" s="382">
        <v>5939</v>
      </c>
      <c r="D1899" s="379" t="s">
        <v>2468</v>
      </c>
      <c r="E1899" s="380">
        <v>1135</v>
      </c>
      <c r="F1899" s="380">
        <v>1294</v>
      </c>
      <c r="G1899" s="380">
        <v>3536</v>
      </c>
      <c r="H1899" s="137">
        <f t="shared" si="204"/>
        <v>3.6097372488408035</v>
      </c>
      <c r="I1899" s="381">
        <f t="shared" si="205"/>
        <v>0.32098416289592763</v>
      </c>
      <c r="J1899" s="137">
        <f t="shared" si="206"/>
        <v>-1.8012109452733991E-2</v>
      </c>
      <c r="K1899" s="137">
        <f t="shared" si="207"/>
        <v>-9.4143576837507931E-2</v>
      </c>
      <c r="L1899" s="137">
        <f t="shared" si="208"/>
        <v>-8.4337891174865537E-2</v>
      </c>
      <c r="M1899" s="137">
        <f t="shared" si="209"/>
        <v>-0.19649357746510746</v>
      </c>
      <c r="N1899" s="383">
        <f t="shared" si="203"/>
        <v>-694.80128991661991</v>
      </c>
    </row>
    <row r="1900" spans="2:14" x14ac:dyDescent="0.2">
      <c r="B1900" s="382">
        <v>23</v>
      </c>
      <c r="C1900" s="382">
        <v>6002</v>
      </c>
      <c r="D1900" s="379" t="s">
        <v>2469</v>
      </c>
      <c r="E1900" s="380">
        <v>10507</v>
      </c>
      <c r="F1900" s="380">
        <v>2785</v>
      </c>
      <c r="G1900" s="380">
        <v>13976</v>
      </c>
      <c r="H1900" s="137">
        <f t="shared" si="204"/>
        <v>8.791023339317773</v>
      </c>
      <c r="I1900" s="381">
        <f t="shared" si="205"/>
        <v>0.75178878076702915</v>
      </c>
      <c r="J1900" s="137">
        <f t="shared" si="206"/>
        <v>0.26279737390166125</v>
      </c>
      <c r="K1900" s="137">
        <f t="shared" si="207"/>
        <v>3.9796536041842683E-2</v>
      </c>
      <c r="L1900" s="137">
        <f t="shared" si="208"/>
        <v>0.27697810406212575</v>
      </c>
      <c r="M1900" s="137">
        <f t="shared" si="209"/>
        <v>0.57957201400562974</v>
      </c>
      <c r="N1900" s="383">
        <f t="shared" si="203"/>
        <v>8100.0984677426814</v>
      </c>
    </row>
    <row r="1901" spans="2:14" x14ac:dyDescent="0.2">
      <c r="B1901" s="382">
        <v>23</v>
      </c>
      <c r="C1901" s="382">
        <v>6004</v>
      </c>
      <c r="D1901" s="379" t="s">
        <v>2470</v>
      </c>
      <c r="E1901" s="380">
        <v>51</v>
      </c>
      <c r="F1901" s="380">
        <v>513</v>
      </c>
      <c r="G1901" s="380">
        <v>329</v>
      </c>
      <c r="H1901" s="137">
        <f t="shared" si="204"/>
        <v>0.7407407407407407</v>
      </c>
      <c r="I1901" s="381">
        <f t="shared" si="205"/>
        <v>0.15501519756838905</v>
      </c>
      <c r="J1901" s="137">
        <f t="shared" si="206"/>
        <v>-0.10427226396590886</v>
      </c>
      <c r="K1901" s="137">
        <f t="shared" si="207"/>
        <v>-0.16830927806208756</v>
      </c>
      <c r="L1901" s="137">
        <f t="shared" si="208"/>
        <v>-0.22353612489416086</v>
      </c>
      <c r="M1901" s="137">
        <f t="shared" si="209"/>
        <v>-0.49611766692215731</v>
      </c>
      <c r="N1901" s="383">
        <f t="shared" si="203"/>
        <v>-163.22271241738974</v>
      </c>
    </row>
    <row r="1902" spans="2:14" x14ac:dyDescent="0.2">
      <c r="B1902" s="382">
        <v>23</v>
      </c>
      <c r="C1902" s="382">
        <v>6007</v>
      </c>
      <c r="D1902" s="379" t="s">
        <v>2471</v>
      </c>
      <c r="E1902" s="380">
        <v>2497</v>
      </c>
      <c r="F1902" s="380">
        <v>4993</v>
      </c>
      <c r="G1902" s="380">
        <v>10605</v>
      </c>
      <c r="H1902" s="137">
        <f t="shared" si="204"/>
        <v>2.6240737031844583</v>
      </c>
      <c r="I1902" s="381">
        <f t="shared" si="205"/>
        <v>0.23545497406883545</v>
      </c>
      <c r="J1902" s="137">
        <f t="shared" si="206"/>
        <v>0.17212603593349399</v>
      </c>
      <c r="K1902" s="137">
        <f t="shared" si="207"/>
        <v>-0.11962371521645597</v>
      </c>
      <c r="L1902" s="137">
        <f t="shared" si="208"/>
        <v>-0.15607125405195449</v>
      </c>
      <c r="M1902" s="137">
        <f t="shared" si="209"/>
        <v>-0.10356893333491647</v>
      </c>
      <c r="N1902" s="383">
        <f t="shared" si="203"/>
        <v>-1098.3485380167892</v>
      </c>
    </row>
    <row r="1903" spans="2:14" x14ac:dyDescent="0.2">
      <c r="B1903" s="382">
        <v>23</v>
      </c>
      <c r="C1903" s="382">
        <v>6008</v>
      </c>
      <c r="D1903" s="379" t="s">
        <v>2472</v>
      </c>
      <c r="E1903" s="380">
        <v>390</v>
      </c>
      <c r="F1903" s="380">
        <v>2594</v>
      </c>
      <c r="G1903" s="380">
        <v>2254</v>
      </c>
      <c r="H1903" s="137">
        <f t="shared" si="204"/>
        <v>1.0192752505782574</v>
      </c>
      <c r="I1903" s="381">
        <f t="shared" si="205"/>
        <v>0.17302573203194321</v>
      </c>
      <c r="J1903" s="137">
        <f t="shared" si="206"/>
        <v>-5.2494653289930804E-2</v>
      </c>
      <c r="K1903" s="137">
        <f t="shared" si="207"/>
        <v>-0.16110895307771728</v>
      </c>
      <c r="L1903" s="137">
        <f t="shared" si="208"/>
        <v>-0.20843068285733415</v>
      </c>
      <c r="M1903" s="137">
        <f t="shared" si="209"/>
        <v>-0.42203428922498221</v>
      </c>
      <c r="N1903" s="383">
        <f t="shared" si="203"/>
        <v>-951.26528791310989</v>
      </c>
    </row>
    <row r="1904" spans="2:14" x14ac:dyDescent="0.2">
      <c r="B1904" s="382">
        <v>23</v>
      </c>
      <c r="C1904" s="382">
        <v>6009</v>
      </c>
      <c r="D1904" s="379" t="s">
        <v>2473</v>
      </c>
      <c r="E1904" s="380">
        <v>182</v>
      </c>
      <c r="F1904" s="380">
        <v>3169</v>
      </c>
      <c r="G1904" s="380">
        <v>281</v>
      </c>
      <c r="H1904" s="137">
        <f t="shared" si="204"/>
        <v>0.14610287156831808</v>
      </c>
      <c r="I1904" s="381">
        <f t="shared" si="205"/>
        <v>0.64768683274021355</v>
      </c>
      <c r="J1904" s="137">
        <f t="shared" si="206"/>
        <v>-0.10556334205029687</v>
      </c>
      <c r="K1904" s="137">
        <f t="shared" si="207"/>
        <v>-0.18368111083265726</v>
      </c>
      <c r="L1904" s="137">
        <f t="shared" si="208"/>
        <v>0.18966776105026745</v>
      </c>
      <c r="M1904" s="137">
        <f t="shared" si="209"/>
        <v>-9.9576691832686692E-2</v>
      </c>
      <c r="N1904" s="383">
        <f t="shared" si="203"/>
        <v>-27.981050404984959</v>
      </c>
    </row>
    <row r="1905" spans="2:14" x14ac:dyDescent="0.2">
      <c r="B1905" s="382">
        <v>23</v>
      </c>
      <c r="C1905" s="382">
        <v>6010</v>
      </c>
      <c r="D1905" s="379" t="s">
        <v>2474</v>
      </c>
      <c r="E1905" s="380">
        <v>186</v>
      </c>
      <c r="F1905" s="380">
        <v>1412</v>
      </c>
      <c r="G1905" s="380">
        <v>1187</v>
      </c>
      <c r="H1905" s="137">
        <f t="shared" si="204"/>
        <v>0.97237960339943341</v>
      </c>
      <c r="I1905" s="381">
        <f t="shared" si="205"/>
        <v>0.15669755686604886</v>
      </c>
      <c r="J1905" s="137">
        <f t="shared" si="206"/>
        <v>-8.1194243207472927E-2</v>
      </c>
      <c r="K1905" s="137">
        <f t="shared" si="207"/>
        <v>-0.16232124056136471</v>
      </c>
      <c r="L1905" s="137">
        <f t="shared" si="208"/>
        <v>-0.22212512951768595</v>
      </c>
      <c r="M1905" s="137">
        <f t="shared" si="209"/>
        <v>-0.46564061328652362</v>
      </c>
      <c r="N1905" s="383">
        <f t="shared" si="203"/>
        <v>-552.71540797110356</v>
      </c>
    </row>
    <row r="1906" spans="2:14" x14ac:dyDescent="0.2">
      <c r="B1906" s="382">
        <v>23</v>
      </c>
      <c r="C1906" s="382">
        <v>6011</v>
      </c>
      <c r="D1906" s="379" t="s">
        <v>2475</v>
      </c>
      <c r="E1906" s="380">
        <v>40</v>
      </c>
      <c r="F1906" s="380">
        <v>3503</v>
      </c>
      <c r="G1906" s="380">
        <v>81</v>
      </c>
      <c r="H1906" s="137">
        <f t="shared" si="204"/>
        <v>3.454182129603197E-2</v>
      </c>
      <c r="I1906" s="381">
        <f t="shared" si="205"/>
        <v>0.49382716049382713</v>
      </c>
      <c r="J1906" s="137">
        <f t="shared" si="206"/>
        <v>-0.11094283406858031</v>
      </c>
      <c r="K1906" s="137">
        <f t="shared" si="207"/>
        <v>-0.18656504725413237</v>
      </c>
      <c r="L1906" s="137">
        <f t="shared" si="208"/>
        <v>6.0625595998142282E-2</v>
      </c>
      <c r="M1906" s="137">
        <f t="shared" si="209"/>
        <v>-0.2368822853245704</v>
      </c>
      <c r="N1906" s="383">
        <f t="shared" si="203"/>
        <v>-19.187465111290201</v>
      </c>
    </row>
    <row r="1907" spans="2:14" x14ac:dyDescent="0.2">
      <c r="B1907" s="382">
        <v>23</v>
      </c>
      <c r="C1907" s="382">
        <v>6021</v>
      </c>
      <c r="D1907" s="379" t="s">
        <v>2476</v>
      </c>
      <c r="E1907" s="380">
        <v>984</v>
      </c>
      <c r="F1907" s="380">
        <v>1183</v>
      </c>
      <c r="G1907" s="380">
        <v>3709</v>
      </c>
      <c r="H1907" s="137">
        <f t="shared" si="204"/>
        <v>3.9670329670329672</v>
      </c>
      <c r="I1907" s="381">
        <f t="shared" si="205"/>
        <v>0.26530062011323807</v>
      </c>
      <c r="J1907" s="137">
        <f t="shared" si="206"/>
        <v>-1.335884885691882E-2</v>
      </c>
      <c r="K1907" s="137">
        <f t="shared" si="207"/>
        <v>-8.4907215827849505E-2</v>
      </c>
      <c r="L1907" s="137">
        <f t="shared" si="208"/>
        <v>-0.13103969947551114</v>
      </c>
      <c r="M1907" s="137">
        <f t="shared" si="209"/>
        <v>-0.22930576416027948</v>
      </c>
      <c r="N1907" s="383">
        <f t="shared" si="203"/>
        <v>-850.49507927047659</v>
      </c>
    </row>
    <row r="1908" spans="2:14" x14ac:dyDescent="0.2">
      <c r="B1908" s="382">
        <v>23</v>
      </c>
      <c r="C1908" s="382">
        <v>6022</v>
      </c>
      <c r="D1908" s="379" t="s">
        <v>2477</v>
      </c>
      <c r="E1908" s="380">
        <v>1252</v>
      </c>
      <c r="F1908" s="380">
        <v>2055</v>
      </c>
      <c r="G1908" s="380">
        <v>4291</v>
      </c>
      <c r="H1908" s="137">
        <f t="shared" si="204"/>
        <v>2.697323600973236</v>
      </c>
      <c r="I1908" s="381">
        <f t="shared" si="205"/>
        <v>0.29177347937543696</v>
      </c>
      <c r="J1908" s="137">
        <f t="shared" si="206"/>
        <v>2.2954729162859744E-3</v>
      </c>
      <c r="K1908" s="137">
        <f t="shared" si="207"/>
        <v>-0.11773015068307452</v>
      </c>
      <c r="L1908" s="137">
        <f t="shared" si="208"/>
        <v>-0.10883690244339551</v>
      </c>
      <c r="M1908" s="137">
        <f t="shared" si="209"/>
        <v>-0.22427158021018406</v>
      </c>
      <c r="N1908" s="383">
        <f t="shared" si="203"/>
        <v>-962.34935068189986</v>
      </c>
    </row>
    <row r="1909" spans="2:14" x14ac:dyDescent="0.2">
      <c r="B1909" s="382">
        <v>23</v>
      </c>
      <c r="C1909" s="382">
        <v>6023</v>
      </c>
      <c r="D1909" s="379" t="s">
        <v>2478</v>
      </c>
      <c r="E1909" s="380">
        <v>4265</v>
      </c>
      <c r="F1909" s="380">
        <v>4782</v>
      </c>
      <c r="G1909" s="380">
        <v>9073</v>
      </c>
      <c r="H1909" s="137">
        <f t="shared" si="204"/>
        <v>2.7892095357590967</v>
      </c>
      <c r="I1909" s="381">
        <f t="shared" si="205"/>
        <v>0.47007604981814172</v>
      </c>
      <c r="J1909" s="137">
        <f t="shared" si="206"/>
        <v>0.13091912707344289</v>
      </c>
      <c r="K1909" s="137">
        <f t="shared" si="207"/>
        <v>-0.11535483068291798</v>
      </c>
      <c r="L1909" s="137">
        <f t="shared" si="208"/>
        <v>4.0705530530466924E-2</v>
      </c>
      <c r="M1909" s="137">
        <f t="shared" si="209"/>
        <v>5.6269826920991833E-2</v>
      </c>
      <c r="N1909" s="383">
        <f t="shared" si="203"/>
        <v>510.53613965415889</v>
      </c>
    </row>
    <row r="1910" spans="2:14" x14ac:dyDescent="0.2">
      <c r="B1910" s="382">
        <v>23</v>
      </c>
      <c r="C1910" s="382">
        <v>6024</v>
      </c>
      <c r="D1910" s="379" t="s">
        <v>2479</v>
      </c>
      <c r="E1910" s="380">
        <v>2571</v>
      </c>
      <c r="F1910" s="380">
        <v>5374</v>
      </c>
      <c r="G1910" s="380">
        <v>7196</v>
      </c>
      <c r="H1910" s="137">
        <f t="shared" si="204"/>
        <v>1.8174544101228136</v>
      </c>
      <c r="I1910" s="381">
        <f t="shared" si="205"/>
        <v>0.35728182323513064</v>
      </c>
      <c r="J1910" s="137">
        <f t="shared" si="206"/>
        <v>8.0432594481852859E-2</v>
      </c>
      <c r="K1910" s="137">
        <f t="shared" si="207"/>
        <v>-0.14047542602275753</v>
      </c>
      <c r="L1910" s="137">
        <f t="shared" si="208"/>
        <v>-5.3895029779732026E-2</v>
      </c>
      <c r="M1910" s="137">
        <f t="shared" si="209"/>
        <v>-0.1139378613206367</v>
      </c>
      <c r="N1910" s="383">
        <f t="shared" si="203"/>
        <v>-819.89685006330171</v>
      </c>
    </row>
    <row r="1911" spans="2:14" x14ac:dyDescent="0.2">
      <c r="B1911" s="382">
        <v>23</v>
      </c>
      <c r="C1911" s="382">
        <v>6025</v>
      </c>
      <c r="D1911" s="379" t="s">
        <v>2480</v>
      </c>
      <c r="E1911" s="380">
        <v>2325</v>
      </c>
      <c r="F1911" s="380">
        <v>892</v>
      </c>
      <c r="G1911" s="380">
        <v>6604</v>
      </c>
      <c r="H1911" s="137">
        <f t="shared" si="204"/>
        <v>10.010089686098654</v>
      </c>
      <c r="I1911" s="381">
        <f t="shared" si="205"/>
        <v>0.35205935796486976</v>
      </c>
      <c r="J1911" s="137">
        <f t="shared" si="206"/>
        <v>6.4509298107733898E-2</v>
      </c>
      <c r="K1911" s="137">
        <f t="shared" si="207"/>
        <v>7.1310311047503044E-2</v>
      </c>
      <c r="L1911" s="137">
        <f t="shared" si="208"/>
        <v>-5.8275113368528461E-2</v>
      </c>
      <c r="M1911" s="137">
        <f t="shared" si="209"/>
        <v>7.7544495786708481E-2</v>
      </c>
      <c r="N1911" s="383">
        <f t="shared" si="203"/>
        <v>512.10385017542285</v>
      </c>
    </row>
    <row r="1912" spans="2:14" x14ac:dyDescent="0.2">
      <c r="B1912" s="382">
        <v>23</v>
      </c>
      <c r="C1912" s="382">
        <v>6032</v>
      </c>
      <c r="D1912" s="379" t="s">
        <v>2481</v>
      </c>
      <c r="E1912" s="380">
        <v>122</v>
      </c>
      <c r="F1912" s="380">
        <v>3116</v>
      </c>
      <c r="G1912" s="380">
        <v>215</v>
      </c>
      <c r="H1912" s="137">
        <f t="shared" si="204"/>
        <v>0.10815147625160462</v>
      </c>
      <c r="I1912" s="381">
        <f t="shared" si="205"/>
        <v>0.56744186046511624</v>
      </c>
      <c r="J1912" s="137">
        <f t="shared" si="206"/>
        <v>-0.10733857441633041</v>
      </c>
      <c r="K1912" s="137">
        <f t="shared" si="207"/>
        <v>-0.18466218272945759</v>
      </c>
      <c r="L1912" s="137">
        <f t="shared" si="208"/>
        <v>0.12236627258521897</v>
      </c>
      <c r="M1912" s="137">
        <f t="shared" si="209"/>
        <v>-0.16963448456056901</v>
      </c>
      <c r="N1912" s="383">
        <f t="shared" si="203"/>
        <v>-36.471414180522338</v>
      </c>
    </row>
    <row r="1913" spans="2:14" x14ac:dyDescent="0.2">
      <c r="B1913" s="382">
        <v>23</v>
      </c>
      <c r="C1913" s="382">
        <v>6033</v>
      </c>
      <c r="D1913" s="379" t="s">
        <v>2482</v>
      </c>
      <c r="E1913" s="380">
        <v>174</v>
      </c>
      <c r="F1913" s="380">
        <v>3328</v>
      </c>
      <c r="G1913" s="380">
        <v>755</v>
      </c>
      <c r="H1913" s="137">
        <f t="shared" si="204"/>
        <v>0.27914663461538464</v>
      </c>
      <c r="I1913" s="381">
        <f t="shared" si="205"/>
        <v>0.23046357615894039</v>
      </c>
      <c r="J1913" s="137">
        <f t="shared" si="206"/>
        <v>-9.2813945966965142E-2</v>
      </c>
      <c r="K1913" s="137">
        <f t="shared" si="207"/>
        <v>-0.18024183025072413</v>
      </c>
      <c r="L1913" s="137">
        <f t="shared" si="208"/>
        <v>-0.16025754135859888</v>
      </c>
      <c r="M1913" s="137">
        <f t="shared" si="209"/>
        <v>-0.43331331757628816</v>
      </c>
      <c r="N1913" s="383">
        <f t="shared" si="203"/>
        <v>-327.15155477009756</v>
      </c>
    </row>
    <row r="1914" spans="2:14" x14ac:dyDescent="0.2">
      <c r="B1914" s="382">
        <v>23</v>
      </c>
      <c r="C1914" s="382">
        <v>6034</v>
      </c>
      <c r="D1914" s="379" t="s">
        <v>2483</v>
      </c>
      <c r="E1914" s="380">
        <v>1303</v>
      </c>
      <c r="F1914" s="380">
        <v>7521</v>
      </c>
      <c r="G1914" s="380">
        <v>3292</v>
      </c>
      <c r="H1914" s="137">
        <f t="shared" si="204"/>
        <v>0.6109559898949608</v>
      </c>
      <c r="I1914" s="381">
        <f t="shared" si="205"/>
        <v>0.39580801944106925</v>
      </c>
      <c r="J1914" s="137">
        <f t="shared" si="206"/>
        <v>-2.4575089715039779E-2</v>
      </c>
      <c r="K1914" s="137">
        <f t="shared" si="207"/>
        <v>-0.17166431074600982</v>
      </c>
      <c r="L1914" s="137">
        <f t="shared" si="208"/>
        <v>-2.1583094513965517E-2</v>
      </c>
      <c r="M1914" s="137">
        <f t="shared" si="209"/>
        <v>-0.2178224949750151</v>
      </c>
      <c r="N1914" s="383">
        <f t="shared" si="203"/>
        <v>-717.07165345774968</v>
      </c>
    </row>
    <row r="1915" spans="2:14" x14ac:dyDescent="0.2">
      <c r="B1915" s="382">
        <v>23</v>
      </c>
      <c r="C1915" s="382">
        <v>6035</v>
      </c>
      <c r="D1915" s="379" t="s">
        <v>2484</v>
      </c>
      <c r="E1915" s="380">
        <v>778</v>
      </c>
      <c r="F1915" s="380">
        <v>1564</v>
      </c>
      <c r="G1915" s="380">
        <v>1093</v>
      </c>
      <c r="H1915" s="137">
        <f t="shared" si="204"/>
        <v>1.1962915601023019</v>
      </c>
      <c r="I1915" s="381">
        <f t="shared" si="205"/>
        <v>0.71180237877401642</v>
      </c>
      <c r="J1915" s="137">
        <f t="shared" si="206"/>
        <v>-8.3722604456066135E-2</v>
      </c>
      <c r="K1915" s="137">
        <f t="shared" si="207"/>
        <v>-0.15653294934715431</v>
      </c>
      <c r="L1915" s="137">
        <f t="shared" si="208"/>
        <v>0.24344149365286916</v>
      </c>
      <c r="M1915" s="137">
        <f t="shared" si="209"/>
        <v>3.1859398496487112E-3</v>
      </c>
      <c r="N1915" s="383">
        <f t="shared" si="203"/>
        <v>3.4822322556660414</v>
      </c>
    </row>
    <row r="1916" spans="2:14" x14ac:dyDescent="0.2">
      <c r="B1916" s="382">
        <v>23</v>
      </c>
      <c r="C1916" s="382">
        <v>6037</v>
      </c>
      <c r="D1916" s="379" t="s">
        <v>2485</v>
      </c>
      <c r="E1916" s="380">
        <v>7236</v>
      </c>
      <c r="F1916" s="380">
        <v>10043</v>
      </c>
      <c r="G1916" s="380">
        <v>10814</v>
      </c>
      <c r="H1916" s="137">
        <f t="shared" si="204"/>
        <v>1.7972717315543165</v>
      </c>
      <c r="I1916" s="381">
        <f t="shared" si="205"/>
        <v>0.669132605881265</v>
      </c>
      <c r="J1916" s="137">
        <f t="shared" si="206"/>
        <v>0.17774760509260018</v>
      </c>
      <c r="K1916" s="137">
        <f t="shared" si="207"/>
        <v>-0.14099716332860537</v>
      </c>
      <c r="L1916" s="137">
        <f t="shared" si="208"/>
        <v>0.20765433905952221</v>
      </c>
      <c r="M1916" s="137">
        <f t="shared" si="209"/>
        <v>0.24440478082351702</v>
      </c>
      <c r="N1916" s="383">
        <f t="shared" si="203"/>
        <v>2642.9932998255131</v>
      </c>
    </row>
    <row r="1917" spans="2:14" x14ac:dyDescent="0.2">
      <c r="B1917" s="382">
        <v>23</v>
      </c>
      <c r="C1917" s="382">
        <v>6052</v>
      </c>
      <c r="D1917" s="379" t="s">
        <v>2486</v>
      </c>
      <c r="E1917" s="380">
        <v>231</v>
      </c>
      <c r="F1917" s="380">
        <v>939</v>
      </c>
      <c r="G1917" s="380">
        <v>349</v>
      </c>
      <c r="H1917" s="137">
        <f t="shared" si="204"/>
        <v>0.61767838125665597</v>
      </c>
      <c r="I1917" s="381">
        <f t="shared" si="205"/>
        <v>0.66189111747851004</v>
      </c>
      <c r="J1917" s="137">
        <f t="shared" si="206"/>
        <v>-0.10373431476408052</v>
      </c>
      <c r="K1917" s="137">
        <f t="shared" si="207"/>
        <v>-0.17149053191155025</v>
      </c>
      <c r="L1917" s="137">
        <f t="shared" si="208"/>
        <v>0.20158090000919754</v>
      </c>
      <c r="M1917" s="137">
        <f t="shared" si="209"/>
        <v>-7.3643946666433202E-2</v>
      </c>
      <c r="N1917" s="383">
        <f t="shared" si="203"/>
        <v>-25.701737386585187</v>
      </c>
    </row>
    <row r="1918" spans="2:14" x14ac:dyDescent="0.2">
      <c r="B1918" s="382">
        <v>23</v>
      </c>
      <c r="C1918" s="382">
        <v>6054</v>
      </c>
      <c r="D1918" s="379" t="s">
        <v>2487</v>
      </c>
      <c r="E1918" s="380">
        <v>62</v>
      </c>
      <c r="F1918" s="380">
        <v>2738</v>
      </c>
      <c r="G1918" s="380">
        <v>123</v>
      </c>
      <c r="H1918" s="137">
        <f t="shared" si="204"/>
        <v>6.7567567567567571E-2</v>
      </c>
      <c r="I1918" s="381">
        <f t="shared" si="205"/>
        <v>0.50406504065040647</v>
      </c>
      <c r="J1918" s="137">
        <f t="shared" si="206"/>
        <v>-0.1098131407447408</v>
      </c>
      <c r="K1918" s="137">
        <f t="shared" si="207"/>
        <v>-0.18571130706177655</v>
      </c>
      <c r="L1918" s="137">
        <f t="shared" si="208"/>
        <v>6.9212109940753483E-2</v>
      </c>
      <c r="M1918" s="137">
        <f t="shared" si="209"/>
        <v>-0.22631233786576382</v>
      </c>
      <c r="N1918" s="383">
        <f t="shared" si="203"/>
        <v>-27.83641755748895</v>
      </c>
    </row>
    <row r="1919" spans="2:14" x14ac:dyDescent="0.2">
      <c r="B1919" s="382">
        <v>23</v>
      </c>
      <c r="C1919" s="382">
        <v>6056</v>
      </c>
      <c r="D1919" s="379" t="s">
        <v>2488</v>
      </c>
      <c r="E1919" s="380">
        <v>177</v>
      </c>
      <c r="F1919" s="380">
        <v>2584</v>
      </c>
      <c r="G1919" s="380">
        <v>550</v>
      </c>
      <c r="H1919" s="137">
        <f t="shared" si="204"/>
        <v>0.28134674922600617</v>
      </c>
      <c r="I1919" s="381">
        <f t="shared" si="205"/>
        <v>0.32181818181818184</v>
      </c>
      <c r="J1919" s="137">
        <f t="shared" si="206"/>
        <v>-9.8327925285705664E-2</v>
      </c>
      <c r="K1919" s="137">
        <f t="shared" si="207"/>
        <v>-0.18018495564581943</v>
      </c>
      <c r="L1919" s="137">
        <f t="shared" si="208"/>
        <v>-8.3638399190703636E-2</v>
      </c>
      <c r="M1919" s="137">
        <f t="shared" si="209"/>
        <v>-0.36215128012222875</v>
      </c>
      <c r="N1919" s="383">
        <f t="shared" si="203"/>
        <v>-199.1832040672258</v>
      </c>
    </row>
    <row r="1920" spans="2:14" x14ac:dyDescent="0.2">
      <c r="B1920" s="382">
        <v>23</v>
      </c>
      <c r="C1920" s="382">
        <v>6057</v>
      </c>
      <c r="D1920" s="379" t="s">
        <v>2489</v>
      </c>
      <c r="E1920" s="380">
        <v>682</v>
      </c>
      <c r="F1920" s="380">
        <v>884</v>
      </c>
      <c r="G1920" s="380">
        <v>912</v>
      </c>
      <c r="H1920" s="137">
        <f t="shared" si="204"/>
        <v>1.8031674208144797</v>
      </c>
      <c r="I1920" s="381">
        <f t="shared" si="205"/>
        <v>0.7478070175438597</v>
      </c>
      <c r="J1920" s="137">
        <f t="shared" si="206"/>
        <v>-8.8591044732612645E-2</v>
      </c>
      <c r="K1920" s="137">
        <f t="shared" si="207"/>
        <v>-0.14084475536054136</v>
      </c>
      <c r="L1920" s="137">
        <f t="shared" si="208"/>
        <v>0.27363859774743726</v>
      </c>
      <c r="M1920" s="137">
        <f t="shared" si="209"/>
        <v>4.4202797654283255E-2</v>
      </c>
      <c r="N1920" s="383">
        <f t="shared" si="203"/>
        <v>40.31295146070633</v>
      </c>
    </row>
    <row r="1921" spans="2:14" x14ac:dyDescent="0.2">
      <c r="B1921" s="382">
        <v>23</v>
      </c>
      <c r="C1921" s="382">
        <v>6058</v>
      </c>
      <c r="D1921" s="379" t="s">
        <v>2490</v>
      </c>
      <c r="E1921" s="380">
        <v>201</v>
      </c>
      <c r="F1921" s="380">
        <v>868</v>
      </c>
      <c r="G1921" s="380">
        <v>359</v>
      </c>
      <c r="H1921" s="137">
        <f t="shared" si="204"/>
        <v>0.64516129032258063</v>
      </c>
      <c r="I1921" s="381">
        <f t="shared" si="205"/>
        <v>0.55988857938718661</v>
      </c>
      <c r="J1921" s="137">
        <f t="shared" si="206"/>
        <v>-0.10346534016316634</v>
      </c>
      <c r="K1921" s="137">
        <f t="shared" si="207"/>
        <v>-0.17078007819827076</v>
      </c>
      <c r="L1921" s="137">
        <f t="shared" si="208"/>
        <v>0.11603133290081327</v>
      </c>
      <c r="M1921" s="137">
        <f t="shared" si="209"/>
        <v>-0.15821408546062385</v>
      </c>
      <c r="N1921" s="383">
        <f t="shared" si="203"/>
        <v>-56.798856680363961</v>
      </c>
    </row>
    <row r="1922" spans="2:14" x14ac:dyDescent="0.2">
      <c r="B1922" s="382">
        <v>23</v>
      </c>
      <c r="C1922" s="382">
        <v>6061</v>
      </c>
      <c r="D1922" s="379" t="s">
        <v>2491</v>
      </c>
      <c r="E1922" s="380">
        <v>103</v>
      </c>
      <c r="F1922" s="380">
        <v>451</v>
      </c>
      <c r="G1922" s="380">
        <v>336</v>
      </c>
      <c r="H1922" s="137">
        <f t="shared" si="204"/>
        <v>0.97339246119733924</v>
      </c>
      <c r="I1922" s="381">
        <f t="shared" si="205"/>
        <v>0.30654761904761907</v>
      </c>
      <c r="J1922" s="137">
        <f t="shared" si="206"/>
        <v>-0.10408398174526894</v>
      </c>
      <c r="K1922" s="137">
        <f t="shared" si="207"/>
        <v>-0.16229505743126665</v>
      </c>
      <c r="L1922" s="137">
        <f t="shared" si="208"/>
        <v>-9.6445825936824769E-2</v>
      </c>
      <c r="M1922" s="137">
        <f t="shared" si="209"/>
        <v>-0.36282486511336037</v>
      </c>
      <c r="N1922" s="383">
        <f t="shared" si="203"/>
        <v>-121.90915467808908</v>
      </c>
    </row>
    <row r="1923" spans="2:14" x14ac:dyDescent="0.2">
      <c r="B1923" s="382">
        <v>23</v>
      </c>
      <c r="C1923" s="382">
        <v>6076</v>
      </c>
      <c r="D1923" s="379" t="s">
        <v>2492</v>
      </c>
      <c r="E1923" s="380">
        <v>412</v>
      </c>
      <c r="F1923" s="380">
        <v>5520</v>
      </c>
      <c r="G1923" s="380">
        <v>640</v>
      </c>
      <c r="H1923" s="137">
        <f t="shared" si="204"/>
        <v>0.19057971014492753</v>
      </c>
      <c r="I1923" s="381">
        <f t="shared" si="205"/>
        <v>0.64375000000000004</v>
      </c>
      <c r="J1923" s="137">
        <f t="shared" si="206"/>
        <v>-9.5907153877478127E-2</v>
      </c>
      <c r="K1923" s="137">
        <f t="shared" si="207"/>
        <v>-0.18253135135683582</v>
      </c>
      <c r="L1923" s="137">
        <f t="shared" si="208"/>
        <v>0.18636593794855361</v>
      </c>
      <c r="M1923" s="137">
        <f t="shared" si="209"/>
        <v>-9.2072567285760354E-2</v>
      </c>
      <c r="N1923" s="383">
        <f t="shared" si="203"/>
        <v>-58.926443062886626</v>
      </c>
    </row>
    <row r="1924" spans="2:14" x14ac:dyDescent="0.2">
      <c r="B1924" s="382">
        <v>23</v>
      </c>
      <c r="C1924" s="382">
        <v>6077</v>
      </c>
      <c r="D1924" s="379" t="s">
        <v>2493</v>
      </c>
      <c r="E1924" s="380">
        <v>655</v>
      </c>
      <c r="F1924" s="380">
        <v>6551</v>
      </c>
      <c r="G1924" s="380">
        <v>1157</v>
      </c>
      <c r="H1924" s="137">
        <f t="shared" si="204"/>
        <v>0.27659899252022591</v>
      </c>
      <c r="I1924" s="381">
        <f t="shared" si="205"/>
        <v>0.56611927398444251</v>
      </c>
      <c r="J1924" s="137">
        <f t="shared" si="206"/>
        <v>-8.2001167010215439E-2</v>
      </c>
      <c r="K1924" s="137">
        <f t="shared" si="207"/>
        <v>-0.18030768870050726</v>
      </c>
      <c r="L1924" s="137">
        <f t="shared" si="208"/>
        <v>0.1212570188058303</v>
      </c>
      <c r="M1924" s="137">
        <f t="shared" si="209"/>
        <v>-0.14105183690489242</v>
      </c>
      <c r="N1924" s="383">
        <f t="shared" si="203"/>
        <v>-163.19697529896052</v>
      </c>
    </row>
    <row r="1925" spans="2:14" x14ac:dyDescent="0.2">
      <c r="B1925" s="382">
        <v>23</v>
      </c>
      <c r="C1925" s="382">
        <v>6082</v>
      </c>
      <c r="D1925" s="379" t="s">
        <v>2494</v>
      </c>
      <c r="E1925" s="380">
        <v>1173</v>
      </c>
      <c r="F1925" s="380">
        <v>2684</v>
      </c>
      <c r="G1925" s="380">
        <v>4350</v>
      </c>
      <c r="H1925" s="137">
        <f t="shared" si="204"/>
        <v>2.0577496274217584</v>
      </c>
      <c r="I1925" s="381">
        <f t="shared" si="205"/>
        <v>0.26965517241379311</v>
      </c>
      <c r="J1925" s="137">
        <f t="shared" si="206"/>
        <v>3.8824230616795871E-3</v>
      </c>
      <c r="K1925" s="137">
        <f t="shared" si="207"/>
        <v>-0.13426361529326625</v>
      </c>
      <c r="L1925" s="137">
        <f t="shared" si="208"/>
        <v>-0.1273875348212378</v>
      </c>
      <c r="M1925" s="137">
        <f t="shared" si="209"/>
        <v>-0.2577687270528245</v>
      </c>
      <c r="N1925" s="383">
        <f t="shared" si="203"/>
        <v>-1121.2939626797865</v>
      </c>
    </row>
    <row r="1926" spans="2:14" x14ac:dyDescent="0.2">
      <c r="B1926" s="382">
        <v>23</v>
      </c>
      <c r="C1926" s="382">
        <v>6083</v>
      </c>
      <c r="D1926" s="379" t="s">
        <v>2495</v>
      </c>
      <c r="E1926" s="380">
        <v>688</v>
      </c>
      <c r="F1926" s="380">
        <v>6759</v>
      </c>
      <c r="G1926" s="380">
        <v>1670</v>
      </c>
      <c r="H1926" s="137">
        <f t="shared" si="204"/>
        <v>0.34886817576564583</v>
      </c>
      <c r="I1926" s="381">
        <f t="shared" si="205"/>
        <v>0.41197604790419162</v>
      </c>
      <c r="J1926" s="137">
        <f t="shared" si="206"/>
        <v>-6.8202769983318437E-2</v>
      </c>
      <c r="K1926" s="137">
        <f t="shared" si="207"/>
        <v>-0.17843947637010127</v>
      </c>
      <c r="L1926" s="137">
        <f t="shared" si="208"/>
        <v>-8.0229629535351604E-3</v>
      </c>
      <c r="M1926" s="137">
        <f t="shared" si="209"/>
        <v>-0.25466520930695485</v>
      </c>
      <c r="N1926" s="383">
        <f t="shared" si="203"/>
        <v>-425.29089954261462</v>
      </c>
    </row>
    <row r="1927" spans="2:14" x14ac:dyDescent="0.2">
      <c r="B1927" s="382">
        <v>23</v>
      </c>
      <c r="C1927" s="382">
        <v>6084</v>
      </c>
      <c r="D1927" s="379" t="s">
        <v>2496</v>
      </c>
      <c r="E1927" s="380">
        <v>432</v>
      </c>
      <c r="F1927" s="380">
        <v>4375</v>
      </c>
      <c r="G1927" s="380">
        <v>1491</v>
      </c>
      <c r="H1927" s="137">
        <f t="shared" si="204"/>
        <v>0.43954285714285712</v>
      </c>
      <c r="I1927" s="381">
        <f t="shared" si="205"/>
        <v>0.28973843058350102</v>
      </c>
      <c r="J1927" s="137">
        <f t="shared" si="206"/>
        <v>-7.3017415339682104E-2</v>
      </c>
      <c r="K1927" s="137">
        <f t="shared" si="207"/>
        <v>-0.17609546817466792</v>
      </c>
      <c r="L1927" s="137">
        <f t="shared" si="208"/>
        <v>-0.11054369863153242</v>
      </c>
      <c r="M1927" s="137">
        <f t="shared" si="209"/>
        <v>-0.35965658214588242</v>
      </c>
      <c r="N1927" s="383">
        <f t="shared" si="203"/>
        <v>-536.2479639795107</v>
      </c>
    </row>
    <row r="1928" spans="2:14" x14ac:dyDescent="0.2">
      <c r="B1928" s="382">
        <v>23</v>
      </c>
      <c r="C1928" s="382">
        <v>6087</v>
      </c>
      <c r="D1928" s="379" t="s">
        <v>2497</v>
      </c>
      <c r="E1928" s="380">
        <v>208</v>
      </c>
      <c r="F1928" s="380">
        <v>2977</v>
      </c>
      <c r="G1928" s="380">
        <v>841</v>
      </c>
      <c r="H1928" s="137">
        <f t="shared" si="204"/>
        <v>0.35236815586160564</v>
      </c>
      <c r="I1928" s="381">
        <f t="shared" si="205"/>
        <v>0.24732461355529131</v>
      </c>
      <c r="J1928" s="137">
        <f t="shared" si="206"/>
        <v>-9.0500764399103262E-2</v>
      </c>
      <c r="K1928" s="137">
        <f t="shared" si="207"/>
        <v>-0.17834899927214873</v>
      </c>
      <c r="L1928" s="137">
        <f t="shared" si="208"/>
        <v>-0.14611618294490269</v>
      </c>
      <c r="M1928" s="137">
        <f t="shared" si="209"/>
        <v>-0.41496594661615471</v>
      </c>
      <c r="N1928" s="383">
        <f t="shared" si="203"/>
        <v>-348.98636110418613</v>
      </c>
    </row>
    <row r="1929" spans="2:14" x14ac:dyDescent="0.2">
      <c r="B1929" s="382">
        <v>23</v>
      </c>
      <c r="C1929" s="382">
        <v>6089</v>
      </c>
      <c r="D1929" s="379" t="s">
        <v>2498</v>
      </c>
      <c r="E1929" s="380">
        <v>676</v>
      </c>
      <c r="F1929" s="380">
        <v>1212</v>
      </c>
      <c r="G1929" s="380">
        <v>1929</v>
      </c>
      <c r="H1929" s="137">
        <f t="shared" si="204"/>
        <v>2.1493399339933994</v>
      </c>
      <c r="I1929" s="381">
        <f t="shared" si="205"/>
        <v>0.35044064282011406</v>
      </c>
      <c r="J1929" s="137">
        <f t="shared" si="206"/>
        <v>-6.1236327819641383E-2</v>
      </c>
      <c r="K1929" s="137">
        <f t="shared" si="207"/>
        <v>-0.13189593750311154</v>
      </c>
      <c r="L1929" s="137">
        <f t="shared" si="208"/>
        <v>-5.963273036999614E-2</v>
      </c>
      <c r="M1929" s="137">
        <f t="shared" si="209"/>
        <v>-0.25276499569274907</v>
      </c>
      <c r="N1929" s="383">
        <f t="shared" si="203"/>
        <v>-487.58367669131297</v>
      </c>
    </row>
    <row r="1930" spans="2:14" x14ac:dyDescent="0.2">
      <c r="B1930" s="382">
        <v>23</v>
      </c>
      <c r="C1930" s="382">
        <v>6090</v>
      </c>
      <c r="D1930" s="379" t="s">
        <v>2499</v>
      </c>
      <c r="E1930" s="380">
        <v>233</v>
      </c>
      <c r="F1930" s="380">
        <v>3325</v>
      </c>
      <c r="G1930" s="380">
        <v>1174</v>
      </c>
      <c r="H1930" s="137">
        <f t="shared" si="204"/>
        <v>0.42315789473684212</v>
      </c>
      <c r="I1930" s="381">
        <f t="shared" si="205"/>
        <v>0.19846678023850084</v>
      </c>
      <c r="J1930" s="137">
        <f t="shared" si="206"/>
        <v>-8.1543910188661362E-2</v>
      </c>
      <c r="K1930" s="137">
        <f t="shared" si="207"/>
        <v>-0.17651903168300601</v>
      </c>
      <c r="L1930" s="137">
        <f t="shared" si="208"/>
        <v>-0.18709326614613495</v>
      </c>
      <c r="M1930" s="137">
        <f t="shared" si="209"/>
        <v>-0.44515620801780231</v>
      </c>
      <c r="N1930" s="383">
        <f t="shared" si="203"/>
        <v>-522.61338821289996</v>
      </c>
    </row>
    <row r="1931" spans="2:14" x14ac:dyDescent="0.2">
      <c r="B1931" s="382">
        <v>23</v>
      </c>
      <c r="C1931" s="382">
        <v>6101</v>
      </c>
      <c r="D1931" s="379" t="s">
        <v>2500</v>
      </c>
      <c r="E1931" s="380">
        <v>191</v>
      </c>
      <c r="F1931" s="380">
        <v>414</v>
      </c>
      <c r="G1931" s="380">
        <v>729</v>
      </c>
      <c r="H1931" s="137">
        <f t="shared" si="204"/>
        <v>2.2222222222222223</v>
      </c>
      <c r="I1931" s="381">
        <f t="shared" si="205"/>
        <v>0.26200274348422498</v>
      </c>
      <c r="J1931" s="137">
        <f t="shared" si="206"/>
        <v>-9.3513279929341983E-2</v>
      </c>
      <c r="K1931" s="137">
        <f t="shared" si="207"/>
        <v>-0.13001187595124783</v>
      </c>
      <c r="L1931" s="137">
        <f t="shared" si="208"/>
        <v>-0.13380562984614891</v>
      </c>
      <c r="M1931" s="137">
        <f t="shared" si="209"/>
        <v>-0.35733078572673871</v>
      </c>
      <c r="N1931" s="383">
        <f t="shared" si="203"/>
        <v>-260.49414279479254</v>
      </c>
    </row>
    <row r="1932" spans="2:14" x14ac:dyDescent="0.2">
      <c r="B1932" s="382">
        <v>23</v>
      </c>
      <c r="C1932" s="382">
        <v>6102</v>
      </c>
      <c r="D1932" s="379" t="s">
        <v>2501</v>
      </c>
      <c r="E1932" s="380">
        <v>104</v>
      </c>
      <c r="F1932" s="380">
        <v>1378</v>
      </c>
      <c r="G1932" s="380">
        <v>262</v>
      </c>
      <c r="H1932" s="137">
        <f t="shared" si="204"/>
        <v>0.26560232220609581</v>
      </c>
      <c r="I1932" s="381">
        <f t="shared" si="205"/>
        <v>0.39694656488549618</v>
      </c>
      <c r="J1932" s="137">
        <f t="shared" si="206"/>
        <v>-0.10607439379203382</v>
      </c>
      <c r="K1932" s="137">
        <f t="shared" si="207"/>
        <v>-0.18059196083631515</v>
      </c>
      <c r="L1932" s="137">
        <f t="shared" si="208"/>
        <v>-2.0628196020981527E-2</v>
      </c>
      <c r="M1932" s="137">
        <f t="shared" si="209"/>
        <v>-0.30729455064933053</v>
      </c>
      <c r="N1932" s="383">
        <f t="shared" si="203"/>
        <v>-80.511172270124604</v>
      </c>
    </row>
    <row r="1933" spans="2:14" x14ac:dyDescent="0.2">
      <c r="B1933" s="382">
        <v>23</v>
      </c>
      <c r="C1933" s="382">
        <v>6104</v>
      </c>
      <c r="D1933" s="379" t="s">
        <v>2502</v>
      </c>
      <c r="E1933" s="380">
        <v>47</v>
      </c>
      <c r="F1933" s="380">
        <v>1832</v>
      </c>
      <c r="G1933" s="380">
        <v>184</v>
      </c>
      <c r="H1933" s="137">
        <f t="shared" si="204"/>
        <v>0.12609170305676856</v>
      </c>
      <c r="I1933" s="381">
        <f t="shared" si="205"/>
        <v>0.25543478260869568</v>
      </c>
      <c r="J1933" s="137">
        <f t="shared" si="206"/>
        <v>-0.10817239567916434</v>
      </c>
      <c r="K1933" s="137">
        <f t="shared" si="207"/>
        <v>-0.18419841447551361</v>
      </c>
      <c r="L1933" s="137">
        <f t="shared" si="208"/>
        <v>-0.13931418110575852</v>
      </c>
      <c r="M1933" s="137">
        <f t="shared" si="209"/>
        <v>-0.43168499126043647</v>
      </c>
      <c r="N1933" s="383">
        <f t="shared" ref="N1933:N1996" si="210">M1933*G1933</f>
        <v>-79.430038391920306</v>
      </c>
    </row>
    <row r="1934" spans="2:14" x14ac:dyDescent="0.2">
      <c r="B1934" s="382">
        <v>23</v>
      </c>
      <c r="C1934" s="382">
        <v>6109</v>
      </c>
      <c r="D1934" s="379" t="s">
        <v>2503</v>
      </c>
      <c r="E1934" s="380">
        <v>19</v>
      </c>
      <c r="F1934" s="380">
        <v>400</v>
      </c>
      <c r="G1934" s="380">
        <v>118</v>
      </c>
      <c r="H1934" s="137">
        <f t="shared" ref="H1934:H1997" si="211">(G1934+E1934)/F1934</f>
        <v>0.34250000000000003</v>
      </c>
      <c r="I1934" s="381">
        <f t="shared" ref="I1934:I1997" si="212">E1934/G1934</f>
        <v>0.16101694915254236</v>
      </c>
      <c r="J1934" s="137">
        <f t="shared" ref="J1934:J1997" si="213">$J$6*(G1934-G$10)/G$11</f>
        <v>-0.10994762804519788</v>
      </c>
      <c r="K1934" s="137">
        <f t="shared" ref="K1934:K1997" si="214">$K$6*(H1934-H$10)/H$11</f>
        <v>-0.17860409846700764</v>
      </c>
      <c r="L1934" s="137">
        <f t="shared" ref="L1934:L1997" si="215">$L$6*(I1934-I$10)/I$11</f>
        <v>-0.21850245358044629</v>
      </c>
      <c r="M1934" s="137">
        <f t="shared" ref="M1934:M1997" si="216">SUM(J1934:L1934)</f>
        <v>-0.5070541800926518</v>
      </c>
      <c r="N1934" s="383">
        <f t="shared" si="210"/>
        <v>-59.83239325093291</v>
      </c>
    </row>
    <row r="1935" spans="2:14" x14ac:dyDescent="0.2">
      <c r="B1935" s="382">
        <v>23</v>
      </c>
      <c r="C1935" s="382">
        <v>6110</v>
      </c>
      <c r="D1935" s="379" t="s">
        <v>2504</v>
      </c>
      <c r="E1935" s="380">
        <v>1720</v>
      </c>
      <c r="F1935" s="380">
        <v>4033</v>
      </c>
      <c r="G1935" s="380">
        <v>4307</v>
      </c>
      <c r="H1935" s="137">
        <f t="shared" si="211"/>
        <v>1.4944210265311182</v>
      </c>
      <c r="I1935" s="381">
        <f t="shared" si="212"/>
        <v>0.39934989551892269</v>
      </c>
      <c r="J1935" s="137">
        <f t="shared" si="213"/>
        <v>2.7258322777486488E-3</v>
      </c>
      <c r="K1935" s="137">
        <f t="shared" si="214"/>
        <v>-0.14882608010873705</v>
      </c>
      <c r="L1935" s="137">
        <f t="shared" si="215"/>
        <v>-1.861252171370224E-2</v>
      </c>
      <c r="M1935" s="137">
        <f t="shared" si="216"/>
        <v>-0.16471276954469063</v>
      </c>
      <c r="N1935" s="383">
        <f t="shared" si="210"/>
        <v>-709.41789842898254</v>
      </c>
    </row>
    <row r="1936" spans="2:14" x14ac:dyDescent="0.2">
      <c r="B1936" s="382">
        <v>23</v>
      </c>
      <c r="C1936" s="382">
        <v>6111</v>
      </c>
      <c r="D1936" s="379" t="s">
        <v>2505</v>
      </c>
      <c r="E1936" s="380">
        <v>945</v>
      </c>
      <c r="F1936" s="380">
        <v>1665</v>
      </c>
      <c r="G1936" s="380">
        <v>1396</v>
      </c>
      <c r="H1936" s="137">
        <f t="shared" si="211"/>
        <v>1.406006006006006</v>
      </c>
      <c r="I1936" s="381">
        <f t="shared" si="212"/>
        <v>0.67693409742120347</v>
      </c>
      <c r="J1936" s="137">
        <f t="shared" si="213"/>
        <v>-7.5572674048366734E-2</v>
      </c>
      <c r="K1936" s="137">
        <f t="shared" si="214"/>
        <v>-0.1511116743844767</v>
      </c>
      <c r="L1936" s="137">
        <f t="shared" si="215"/>
        <v>0.21419745295188358</v>
      </c>
      <c r="M1936" s="137">
        <f t="shared" si="216"/>
        <v>-1.2486895480959853E-2</v>
      </c>
      <c r="N1936" s="383">
        <f t="shared" si="210"/>
        <v>-17.431706091419954</v>
      </c>
    </row>
    <row r="1937" spans="2:14" x14ac:dyDescent="0.2">
      <c r="B1937" s="382">
        <v>23</v>
      </c>
      <c r="C1937" s="382">
        <v>6112</v>
      </c>
      <c r="D1937" s="379" t="s">
        <v>2506</v>
      </c>
      <c r="E1937" s="380">
        <v>31</v>
      </c>
      <c r="F1937" s="380">
        <v>2029</v>
      </c>
      <c r="G1937" s="380">
        <v>139</v>
      </c>
      <c r="H1937" s="137">
        <f t="shared" si="211"/>
        <v>8.3785115820601275E-2</v>
      </c>
      <c r="I1937" s="381">
        <f t="shared" si="212"/>
        <v>0.22302158273381295</v>
      </c>
      <c r="J1937" s="137">
        <f t="shared" si="213"/>
        <v>-0.10938278138327812</v>
      </c>
      <c r="K1937" s="137">
        <f t="shared" si="214"/>
        <v>-0.18529207133425515</v>
      </c>
      <c r="L1937" s="137">
        <f t="shared" si="215"/>
        <v>-0.16649914404669169</v>
      </c>
      <c r="M1937" s="137">
        <f t="shared" si="216"/>
        <v>-0.46117399676422494</v>
      </c>
      <c r="N1937" s="383">
        <f t="shared" si="210"/>
        <v>-64.103185550227266</v>
      </c>
    </row>
    <row r="1938" spans="2:14" x14ac:dyDescent="0.2">
      <c r="B1938" s="382">
        <v>23</v>
      </c>
      <c r="C1938" s="382">
        <v>6113</v>
      </c>
      <c r="D1938" s="379" t="s">
        <v>2507</v>
      </c>
      <c r="E1938" s="380">
        <v>1091</v>
      </c>
      <c r="F1938" s="380">
        <v>947</v>
      </c>
      <c r="G1938" s="380">
        <v>1693</v>
      </c>
      <c r="H1938" s="137">
        <f t="shared" si="211"/>
        <v>2.9398099260823654</v>
      </c>
      <c r="I1938" s="381">
        <f t="shared" si="212"/>
        <v>0.64441819255759003</v>
      </c>
      <c r="J1938" s="137">
        <f t="shared" si="213"/>
        <v>-6.7584128401215846E-2</v>
      </c>
      <c r="K1938" s="137">
        <f t="shared" si="214"/>
        <v>-0.11146169818119274</v>
      </c>
      <c r="L1938" s="137">
        <f t="shared" si="215"/>
        <v>0.18692635129822624</v>
      </c>
      <c r="M1938" s="137">
        <f t="shared" si="216"/>
        <v>7.880524715817655E-3</v>
      </c>
      <c r="N1938" s="383">
        <f t="shared" si="210"/>
        <v>13.341728343879289</v>
      </c>
    </row>
    <row r="1939" spans="2:14" x14ac:dyDescent="0.2">
      <c r="B1939" s="382">
        <v>23</v>
      </c>
      <c r="C1939" s="382">
        <v>6116</v>
      </c>
      <c r="D1939" s="379" t="s">
        <v>2508</v>
      </c>
      <c r="E1939" s="380">
        <v>183</v>
      </c>
      <c r="F1939" s="380">
        <v>932</v>
      </c>
      <c r="G1939" s="380">
        <v>691</v>
      </c>
      <c r="H1939" s="137">
        <f t="shared" si="211"/>
        <v>0.9377682403433476</v>
      </c>
      <c r="I1939" s="381">
        <f t="shared" si="212"/>
        <v>0.26483357452966716</v>
      </c>
      <c r="J1939" s="137">
        <f t="shared" si="213"/>
        <v>-9.4535383412815838E-2</v>
      </c>
      <c r="K1939" s="137">
        <f t="shared" si="214"/>
        <v>-0.16321597013114489</v>
      </c>
      <c r="L1939" s="137">
        <f t="shared" si="215"/>
        <v>-0.13143141078232784</v>
      </c>
      <c r="M1939" s="137">
        <f t="shared" si="216"/>
        <v>-0.38918276432628857</v>
      </c>
      <c r="N1939" s="383">
        <f t="shared" si="210"/>
        <v>-268.92529014946541</v>
      </c>
    </row>
    <row r="1940" spans="2:14" x14ac:dyDescent="0.2">
      <c r="B1940" s="382">
        <v>23</v>
      </c>
      <c r="C1940" s="382">
        <v>6117</v>
      </c>
      <c r="D1940" s="379" t="s">
        <v>2509</v>
      </c>
      <c r="E1940" s="380">
        <v>102</v>
      </c>
      <c r="F1940" s="380">
        <v>724</v>
      </c>
      <c r="G1940" s="380">
        <v>440</v>
      </c>
      <c r="H1940" s="137">
        <f t="shared" si="211"/>
        <v>0.74861878453038677</v>
      </c>
      <c r="I1940" s="381">
        <f t="shared" si="212"/>
        <v>0.23181818181818181</v>
      </c>
      <c r="J1940" s="137">
        <f t="shared" si="213"/>
        <v>-0.10128664589576154</v>
      </c>
      <c r="K1940" s="137">
        <f t="shared" si="214"/>
        <v>-0.16810562474975779</v>
      </c>
      <c r="L1940" s="137">
        <f t="shared" si="215"/>
        <v>-0.15912143308208798</v>
      </c>
      <c r="M1940" s="137">
        <f t="shared" si="216"/>
        <v>-0.42851370372760733</v>
      </c>
      <c r="N1940" s="383">
        <f t="shared" si="210"/>
        <v>-188.54602964014722</v>
      </c>
    </row>
    <row r="1941" spans="2:14" x14ac:dyDescent="0.2">
      <c r="B1941" s="382">
        <v>23</v>
      </c>
      <c r="C1941" s="382">
        <v>6118</v>
      </c>
      <c r="D1941" s="379" t="s">
        <v>2510</v>
      </c>
      <c r="E1941" s="380">
        <v>711</v>
      </c>
      <c r="F1941" s="380">
        <v>1700</v>
      </c>
      <c r="G1941" s="380">
        <v>2167</v>
      </c>
      <c r="H1941" s="137">
        <f t="shared" si="211"/>
        <v>1.6929411764705882</v>
      </c>
      <c r="I1941" s="381">
        <f t="shared" si="212"/>
        <v>0.32810336871250578</v>
      </c>
      <c r="J1941" s="137">
        <f t="shared" si="213"/>
        <v>-5.4834732317884091E-2</v>
      </c>
      <c r="K1941" s="137">
        <f t="shared" si="214"/>
        <v>-0.14369418605243517</v>
      </c>
      <c r="L1941" s="137">
        <f t="shared" si="215"/>
        <v>-7.8367010575615431E-2</v>
      </c>
      <c r="M1941" s="137">
        <f t="shared" si="216"/>
        <v>-0.27689592894593473</v>
      </c>
      <c r="N1941" s="383">
        <f t="shared" si="210"/>
        <v>-600.03347802584062</v>
      </c>
    </row>
    <row r="1942" spans="2:14" x14ac:dyDescent="0.2">
      <c r="B1942" s="382">
        <v>23</v>
      </c>
      <c r="C1942" s="382">
        <v>6119</v>
      </c>
      <c r="D1942" s="379" t="s">
        <v>2511</v>
      </c>
      <c r="E1942" s="380">
        <v>475</v>
      </c>
      <c r="F1942" s="380">
        <v>1257</v>
      </c>
      <c r="G1942" s="380">
        <v>1191</v>
      </c>
      <c r="H1942" s="137">
        <f t="shared" si="211"/>
        <v>1.3253778838504375</v>
      </c>
      <c r="I1942" s="381">
        <f t="shared" si="212"/>
        <v>0.39882451721242651</v>
      </c>
      <c r="J1942" s="137">
        <f t="shared" si="213"/>
        <v>-8.1086653367107256E-2</v>
      </c>
      <c r="K1942" s="137">
        <f t="shared" si="214"/>
        <v>-0.15319597152502945</v>
      </c>
      <c r="L1942" s="137">
        <f t="shared" si="215"/>
        <v>-1.905315669720279E-2</v>
      </c>
      <c r="M1942" s="137">
        <f t="shared" si="216"/>
        <v>-0.2533357815893395</v>
      </c>
      <c r="N1942" s="383">
        <f t="shared" si="210"/>
        <v>-301.72291587290334</v>
      </c>
    </row>
    <row r="1943" spans="2:14" x14ac:dyDescent="0.2">
      <c r="B1943" s="382">
        <v>23</v>
      </c>
      <c r="C1943" s="382">
        <v>6131</v>
      </c>
      <c r="D1943" s="379" t="s">
        <v>2512</v>
      </c>
      <c r="E1943" s="380">
        <v>76</v>
      </c>
      <c r="F1943" s="380">
        <v>1102</v>
      </c>
      <c r="G1943" s="380">
        <v>924</v>
      </c>
      <c r="H1943" s="137">
        <f t="shared" si="211"/>
        <v>0.90744101633393826</v>
      </c>
      <c r="I1943" s="381">
        <f t="shared" si="212"/>
        <v>8.2251082251082255E-2</v>
      </c>
      <c r="J1943" s="137">
        <f t="shared" si="213"/>
        <v>-8.8268275211515645E-2</v>
      </c>
      <c r="K1943" s="137">
        <f t="shared" si="214"/>
        <v>-0.16399995150878074</v>
      </c>
      <c r="L1943" s="137">
        <f t="shared" si="215"/>
        <v>-0.28456341581163713</v>
      </c>
      <c r="M1943" s="137">
        <f t="shared" si="216"/>
        <v>-0.5368316425319335</v>
      </c>
      <c r="N1943" s="383">
        <f t="shared" si="210"/>
        <v>-496.03243769950654</v>
      </c>
    </row>
    <row r="1944" spans="2:14" x14ac:dyDescent="0.2">
      <c r="B1944" s="382">
        <v>23</v>
      </c>
      <c r="C1944" s="382">
        <v>6133</v>
      </c>
      <c r="D1944" s="379" t="s">
        <v>2513</v>
      </c>
      <c r="E1944" s="380">
        <v>2578</v>
      </c>
      <c r="F1944" s="380">
        <v>2513</v>
      </c>
      <c r="G1944" s="380">
        <v>9160</v>
      </c>
      <c r="H1944" s="137">
        <f t="shared" si="211"/>
        <v>4.6709112614405095</v>
      </c>
      <c r="I1944" s="381">
        <f t="shared" si="212"/>
        <v>0.28144104803493447</v>
      </c>
      <c r="J1944" s="137">
        <f t="shared" si="213"/>
        <v>0.13325920610139619</v>
      </c>
      <c r="K1944" s="137">
        <f t="shared" si="214"/>
        <v>-6.6711436525187573E-2</v>
      </c>
      <c r="L1944" s="137">
        <f t="shared" si="215"/>
        <v>-0.1175027164995683</v>
      </c>
      <c r="M1944" s="137">
        <f t="shared" si="216"/>
        <v>-5.0954946923359681E-2</v>
      </c>
      <c r="N1944" s="383">
        <f t="shared" si="210"/>
        <v>-466.74731381797466</v>
      </c>
    </row>
    <row r="1945" spans="2:14" x14ac:dyDescent="0.2">
      <c r="B1945" s="382">
        <v>23</v>
      </c>
      <c r="C1945" s="382">
        <v>6134</v>
      </c>
      <c r="D1945" s="379" t="s">
        <v>2514</v>
      </c>
      <c r="E1945" s="380">
        <v>275</v>
      </c>
      <c r="F1945" s="380">
        <v>1188</v>
      </c>
      <c r="G1945" s="380">
        <v>809</v>
      </c>
      <c r="H1945" s="137">
        <f t="shared" si="211"/>
        <v>0.91245791245791241</v>
      </c>
      <c r="I1945" s="381">
        <f t="shared" si="212"/>
        <v>0.33992583436341162</v>
      </c>
      <c r="J1945" s="137">
        <f t="shared" si="213"/>
        <v>-9.1361483122028617E-2</v>
      </c>
      <c r="K1945" s="137">
        <f t="shared" si="214"/>
        <v>-0.16387026099924021</v>
      </c>
      <c r="L1945" s="137">
        <f t="shared" si="215"/>
        <v>-6.8451504182203748E-2</v>
      </c>
      <c r="M1945" s="137">
        <f t="shared" si="216"/>
        <v>-0.32368324830347256</v>
      </c>
      <c r="N1945" s="383">
        <f t="shared" si="210"/>
        <v>-261.85974787750928</v>
      </c>
    </row>
    <row r="1946" spans="2:14" x14ac:dyDescent="0.2">
      <c r="B1946" s="382">
        <v>23</v>
      </c>
      <c r="C1946" s="382">
        <v>6135</v>
      </c>
      <c r="D1946" s="379" t="s">
        <v>2515</v>
      </c>
      <c r="E1946" s="380">
        <v>1349</v>
      </c>
      <c r="F1946" s="380">
        <v>1729</v>
      </c>
      <c r="G1946" s="380">
        <v>3357</v>
      </c>
      <c r="H1946" s="137">
        <f t="shared" si="211"/>
        <v>2.7218045112781954</v>
      </c>
      <c r="I1946" s="381">
        <f t="shared" si="212"/>
        <v>0.40184688710157879</v>
      </c>
      <c r="J1946" s="137">
        <f t="shared" si="213"/>
        <v>-2.2826754809097665E-2</v>
      </c>
      <c r="K1946" s="137">
        <f t="shared" si="214"/>
        <v>-0.11709730087853233</v>
      </c>
      <c r="L1946" s="137">
        <f t="shared" si="215"/>
        <v>-1.6518293933034115E-2</v>
      </c>
      <c r="M1946" s="137">
        <f t="shared" si="216"/>
        <v>-0.15644234962066411</v>
      </c>
      <c r="N1946" s="383">
        <f t="shared" si="210"/>
        <v>-525.17696767656946</v>
      </c>
    </row>
    <row r="1947" spans="2:14" x14ac:dyDescent="0.2">
      <c r="B1947" s="382">
        <v>23</v>
      </c>
      <c r="C1947" s="382">
        <v>6136</v>
      </c>
      <c r="D1947" s="379" t="s">
        <v>2516</v>
      </c>
      <c r="E1947" s="380">
        <v>14763</v>
      </c>
      <c r="F1947" s="380">
        <v>3095</v>
      </c>
      <c r="G1947" s="380">
        <v>21759</v>
      </c>
      <c r="H1947" s="137">
        <f t="shared" si="211"/>
        <v>11.80032310177706</v>
      </c>
      <c r="I1947" s="381">
        <f t="shared" si="212"/>
        <v>0.67847787122569969</v>
      </c>
      <c r="J1947" s="137">
        <f t="shared" si="213"/>
        <v>0.47214030579316113</v>
      </c>
      <c r="K1947" s="137">
        <f t="shared" si="214"/>
        <v>0.1175891811174392</v>
      </c>
      <c r="L1947" s="137">
        <f t="shared" si="215"/>
        <v>0.21549221662305487</v>
      </c>
      <c r="M1947" s="137">
        <f t="shared" si="216"/>
        <v>0.80522170353365519</v>
      </c>
      <c r="N1947" s="383">
        <f t="shared" si="210"/>
        <v>17520.819047188805</v>
      </c>
    </row>
    <row r="1948" spans="2:14" x14ac:dyDescent="0.2">
      <c r="B1948" s="382">
        <v>23</v>
      </c>
      <c r="C1948" s="382">
        <v>6137</v>
      </c>
      <c r="D1948" s="379" t="s">
        <v>2517</v>
      </c>
      <c r="E1948" s="380">
        <v>635</v>
      </c>
      <c r="F1948" s="380">
        <v>3111</v>
      </c>
      <c r="G1948" s="380">
        <v>2332</v>
      </c>
      <c r="H1948" s="137">
        <f t="shared" si="211"/>
        <v>0.95371263259402117</v>
      </c>
      <c r="I1948" s="381">
        <f t="shared" si="212"/>
        <v>0.27229845626072041</v>
      </c>
      <c r="J1948" s="137">
        <f t="shared" si="213"/>
        <v>-5.0396651402800259E-2</v>
      </c>
      <c r="K1948" s="137">
        <f t="shared" si="214"/>
        <v>-0.16280379569017489</v>
      </c>
      <c r="L1948" s="137">
        <f t="shared" si="215"/>
        <v>-0.12517061166343599</v>
      </c>
      <c r="M1948" s="137">
        <f t="shared" si="216"/>
        <v>-0.33837105875641116</v>
      </c>
      <c r="N1948" s="383">
        <f t="shared" si="210"/>
        <v>-789.08130901995082</v>
      </c>
    </row>
    <row r="1949" spans="2:14" x14ac:dyDescent="0.2">
      <c r="B1949" s="382">
        <v>23</v>
      </c>
      <c r="C1949" s="382">
        <v>6139</v>
      </c>
      <c r="D1949" s="379" t="s">
        <v>2518</v>
      </c>
      <c r="E1949" s="380">
        <v>1324</v>
      </c>
      <c r="F1949" s="380">
        <v>1916</v>
      </c>
      <c r="G1949" s="380">
        <v>3701</v>
      </c>
      <c r="H1949" s="137">
        <f t="shared" si="211"/>
        <v>2.6226513569937371</v>
      </c>
      <c r="I1949" s="381">
        <f t="shared" si="212"/>
        <v>0.35774115104025939</v>
      </c>
      <c r="J1949" s="137">
        <f t="shared" si="213"/>
        <v>-1.3574028537650157E-2</v>
      </c>
      <c r="K1949" s="137">
        <f t="shared" si="214"/>
        <v>-0.11966048392716061</v>
      </c>
      <c r="L1949" s="137">
        <f t="shared" si="215"/>
        <v>-5.3509791376601043E-2</v>
      </c>
      <c r="M1949" s="137">
        <f t="shared" si="216"/>
        <v>-0.18674430384141183</v>
      </c>
      <c r="N1949" s="383">
        <f t="shared" si="210"/>
        <v>-691.14066851706514</v>
      </c>
    </row>
    <row r="1950" spans="2:14" x14ac:dyDescent="0.2">
      <c r="B1950" s="382">
        <v>23</v>
      </c>
      <c r="C1950" s="382">
        <v>6140</v>
      </c>
      <c r="D1950" s="379" t="s">
        <v>2519</v>
      </c>
      <c r="E1950" s="380">
        <v>843</v>
      </c>
      <c r="F1950" s="380">
        <v>945</v>
      </c>
      <c r="G1950" s="380">
        <v>3094</v>
      </c>
      <c r="H1950" s="137">
        <f t="shared" si="211"/>
        <v>4.1661375661375661</v>
      </c>
      <c r="I1950" s="381">
        <f t="shared" si="212"/>
        <v>0.27246283128636067</v>
      </c>
      <c r="J1950" s="137">
        <f t="shared" si="213"/>
        <v>-2.990078681314038E-2</v>
      </c>
      <c r="K1950" s="137">
        <f t="shared" si="214"/>
        <v>-7.9760213324381699E-2</v>
      </c>
      <c r="L1950" s="137">
        <f t="shared" si="215"/>
        <v>-0.12503275026753263</v>
      </c>
      <c r="M1950" s="137">
        <f t="shared" si="216"/>
        <v>-0.23469375040505472</v>
      </c>
      <c r="N1950" s="383">
        <f t="shared" si="210"/>
        <v>-726.14246375323933</v>
      </c>
    </row>
    <row r="1951" spans="2:14" x14ac:dyDescent="0.2">
      <c r="B1951" s="382">
        <v>23</v>
      </c>
      <c r="C1951" s="382">
        <v>6141</v>
      </c>
      <c r="D1951" s="379" t="s">
        <v>2520</v>
      </c>
      <c r="E1951" s="380">
        <v>2439</v>
      </c>
      <c r="F1951" s="380">
        <v>2183</v>
      </c>
      <c r="G1951" s="380">
        <v>7114</v>
      </c>
      <c r="H1951" s="137">
        <f t="shared" si="211"/>
        <v>4.3760879523591392</v>
      </c>
      <c r="I1951" s="381">
        <f t="shared" si="212"/>
        <v>0.3428450941804892</v>
      </c>
      <c r="J1951" s="137">
        <f t="shared" si="213"/>
        <v>7.822700275435665E-2</v>
      </c>
      <c r="K1951" s="137">
        <f t="shared" si="214"/>
        <v>-7.4332839128375475E-2</v>
      </c>
      <c r="L1951" s="137">
        <f t="shared" si="215"/>
        <v>-6.6003119874312385E-2</v>
      </c>
      <c r="M1951" s="137">
        <f t="shared" si="216"/>
        <v>-6.210895624833121E-2</v>
      </c>
      <c r="N1951" s="383">
        <f t="shared" si="210"/>
        <v>-441.84311475062822</v>
      </c>
    </row>
    <row r="1952" spans="2:14" x14ac:dyDescent="0.2">
      <c r="B1952" s="382">
        <v>23</v>
      </c>
      <c r="C1952" s="382">
        <v>6142</v>
      </c>
      <c r="D1952" s="379" t="s">
        <v>2521</v>
      </c>
      <c r="E1952" s="380">
        <v>73</v>
      </c>
      <c r="F1952" s="380">
        <v>1814</v>
      </c>
      <c r="G1952" s="380">
        <v>160</v>
      </c>
      <c r="H1952" s="137">
        <f t="shared" si="211"/>
        <v>0.12844542447629548</v>
      </c>
      <c r="I1952" s="381">
        <f t="shared" si="212"/>
        <v>0.45624999999999999</v>
      </c>
      <c r="J1952" s="137">
        <f t="shared" si="213"/>
        <v>-0.10881793472135837</v>
      </c>
      <c r="K1952" s="137">
        <f t="shared" si="214"/>
        <v>-0.18413756901994274</v>
      </c>
      <c r="L1952" s="137">
        <f t="shared" si="215"/>
        <v>2.9109617341502927E-2</v>
      </c>
      <c r="M1952" s="137">
        <f t="shared" si="216"/>
        <v>-0.26384588639979817</v>
      </c>
      <c r="N1952" s="383">
        <f t="shared" si="210"/>
        <v>-42.215341823967705</v>
      </c>
    </row>
    <row r="1953" spans="2:14" x14ac:dyDescent="0.2">
      <c r="B1953" s="382">
        <v>23</v>
      </c>
      <c r="C1953" s="382">
        <v>6151</v>
      </c>
      <c r="D1953" s="379" t="s">
        <v>2522</v>
      </c>
      <c r="E1953" s="380">
        <v>831</v>
      </c>
      <c r="F1953" s="380">
        <v>2766</v>
      </c>
      <c r="G1953" s="380">
        <v>1399</v>
      </c>
      <c r="H1953" s="137">
        <f t="shared" si="211"/>
        <v>0.80621836587129425</v>
      </c>
      <c r="I1953" s="381">
        <f t="shared" si="212"/>
        <v>0.59399571122230166</v>
      </c>
      <c r="J1953" s="137">
        <f t="shared" si="213"/>
        <v>-7.5491981668092484E-2</v>
      </c>
      <c r="K1953" s="137">
        <f t="shared" si="214"/>
        <v>-0.16661663257833839</v>
      </c>
      <c r="L1953" s="137">
        <f t="shared" si="215"/>
        <v>0.14463699721467882</v>
      </c>
      <c r="M1953" s="137">
        <f t="shared" si="216"/>
        <v>-9.7471617031752056E-2</v>
      </c>
      <c r="N1953" s="383">
        <f t="shared" si="210"/>
        <v>-136.36279222742112</v>
      </c>
    </row>
    <row r="1954" spans="2:14" x14ac:dyDescent="0.2">
      <c r="B1954" s="382">
        <v>23</v>
      </c>
      <c r="C1954" s="382">
        <v>6152</v>
      </c>
      <c r="D1954" s="379" t="s">
        <v>2523</v>
      </c>
      <c r="E1954" s="380">
        <v>3526</v>
      </c>
      <c r="F1954" s="380">
        <v>2695</v>
      </c>
      <c r="G1954" s="380">
        <v>9903</v>
      </c>
      <c r="H1954" s="137">
        <f t="shared" si="211"/>
        <v>4.9829313543599261</v>
      </c>
      <c r="I1954" s="381">
        <f t="shared" si="212"/>
        <v>0.3560537210946178</v>
      </c>
      <c r="J1954" s="137">
        <f t="shared" si="213"/>
        <v>0.15324401894931913</v>
      </c>
      <c r="K1954" s="137">
        <f t="shared" si="214"/>
        <v>-5.8645484223679947E-2</v>
      </c>
      <c r="L1954" s="137">
        <f t="shared" si="215"/>
        <v>-5.4925039507447711E-2</v>
      </c>
      <c r="M1954" s="137">
        <f t="shared" si="216"/>
        <v>3.9673495218191475E-2</v>
      </c>
      <c r="N1954" s="383">
        <f t="shared" si="210"/>
        <v>392.88662314575015</v>
      </c>
    </row>
    <row r="1955" spans="2:14" x14ac:dyDescent="0.2">
      <c r="B1955" s="382">
        <v>23</v>
      </c>
      <c r="C1955" s="382">
        <v>6153</v>
      </c>
      <c r="D1955" s="379" t="s">
        <v>2524</v>
      </c>
      <c r="E1955" s="380">
        <v>11633</v>
      </c>
      <c r="F1955" s="380">
        <v>2636</v>
      </c>
      <c r="G1955" s="380">
        <v>18886</v>
      </c>
      <c r="H1955" s="137">
        <f t="shared" si="211"/>
        <v>11.577769347496206</v>
      </c>
      <c r="I1955" s="381">
        <f t="shared" si="212"/>
        <v>0.61595891136291436</v>
      </c>
      <c r="J1955" s="137">
        <f t="shared" si="213"/>
        <v>0.39486390295051954</v>
      </c>
      <c r="K1955" s="137">
        <f t="shared" si="214"/>
        <v>0.11183600044963384</v>
      </c>
      <c r="L1955" s="137">
        <f t="shared" si="215"/>
        <v>0.16305754144331355</v>
      </c>
      <c r="M1955" s="137">
        <f t="shared" si="216"/>
        <v>0.66975744484346689</v>
      </c>
      <c r="N1955" s="383">
        <f t="shared" si="210"/>
        <v>12649.039103313715</v>
      </c>
    </row>
    <row r="1956" spans="2:14" x14ac:dyDescent="0.2">
      <c r="B1956" s="382">
        <v>23</v>
      </c>
      <c r="C1956" s="382">
        <v>6154</v>
      </c>
      <c r="D1956" s="379" t="s">
        <v>2525</v>
      </c>
      <c r="E1956" s="380">
        <v>1112</v>
      </c>
      <c r="F1956" s="380">
        <v>1283</v>
      </c>
      <c r="G1956" s="380">
        <v>4485</v>
      </c>
      <c r="H1956" s="137">
        <f t="shared" si="211"/>
        <v>4.3624318004676539</v>
      </c>
      <c r="I1956" s="381">
        <f t="shared" si="212"/>
        <v>0.24793756967670011</v>
      </c>
      <c r="J1956" s="137">
        <f t="shared" si="213"/>
        <v>7.5135801740209051E-3</v>
      </c>
      <c r="K1956" s="137">
        <f t="shared" si="214"/>
        <v>-7.4685860848061045E-2</v>
      </c>
      <c r="L1956" s="137">
        <f t="shared" si="215"/>
        <v>-0.14560209641505567</v>
      </c>
      <c r="M1956" s="137">
        <f t="shared" si="216"/>
        <v>-0.2127743770890958</v>
      </c>
      <c r="N1956" s="383">
        <f t="shared" si="210"/>
        <v>-954.29308124459465</v>
      </c>
    </row>
    <row r="1957" spans="2:14" x14ac:dyDescent="0.2">
      <c r="B1957" s="382">
        <v>23</v>
      </c>
      <c r="C1957" s="382">
        <v>6155</v>
      </c>
      <c r="D1957" s="379" t="s">
        <v>2526</v>
      </c>
      <c r="E1957" s="380">
        <v>188</v>
      </c>
      <c r="F1957" s="380">
        <v>1113</v>
      </c>
      <c r="G1957" s="380">
        <v>1049</v>
      </c>
      <c r="H1957" s="137">
        <f t="shared" si="211"/>
        <v>1.1114106019766397</v>
      </c>
      <c r="I1957" s="381">
        <f t="shared" si="212"/>
        <v>0.17921830314585319</v>
      </c>
      <c r="J1957" s="137">
        <f t="shared" si="213"/>
        <v>-8.4906092700088504E-2</v>
      </c>
      <c r="K1957" s="137">
        <f t="shared" si="214"/>
        <v>-0.1587271854719563</v>
      </c>
      <c r="L1957" s="137">
        <f t="shared" si="215"/>
        <v>-0.20323697113215555</v>
      </c>
      <c r="M1957" s="137">
        <f t="shared" si="216"/>
        <v>-0.44687024930420038</v>
      </c>
      <c r="N1957" s="383">
        <f t="shared" si="210"/>
        <v>-468.76689152010618</v>
      </c>
    </row>
    <row r="1958" spans="2:14" x14ac:dyDescent="0.2">
      <c r="B1958" s="382">
        <v>23</v>
      </c>
      <c r="C1958" s="382">
        <v>6156</v>
      </c>
      <c r="D1958" s="379" t="s">
        <v>2527</v>
      </c>
      <c r="E1958" s="380">
        <v>1016</v>
      </c>
      <c r="F1958" s="380">
        <v>3536</v>
      </c>
      <c r="G1958" s="380">
        <v>5008</v>
      </c>
      <c r="H1958" s="137">
        <f t="shared" si="211"/>
        <v>1.7036199095022624</v>
      </c>
      <c r="I1958" s="381">
        <f t="shared" si="212"/>
        <v>0.20287539936102236</v>
      </c>
      <c r="J1958" s="137">
        <f t="shared" si="213"/>
        <v>2.1580951801832088E-2</v>
      </c>
      <c r="K1958" s="137">
        <f t="shared" si="214"/>
        <v>-0.14341813283269506</v>
      </c>
      <c r="L1958" s="137">
        <f t="shared" si="215"/>
        <v>-0.18339575562791829</v>
      </c>
      <c r="M1958" s="137">
        <f t="shared" si="216"/>
        <v>-0.30523293665878126</v>
      </c>
      <c r="N1958" s="383">
        <f t="shared" si="210"/>
        <v>-1528.6065467871765</v>
      </c>
    </row>
    <row r="1959" spans="2:14" x14ac:dyDescent="0.2">
      <c r="B1959" s="382">
        <v>23</v>
      </c>
      <c r="C1959" s="382">
        <v>6157</v>
      </c>
      <c r="D1959" s="379" t="s">
        <v>2528</v>
      </c>
      <c r="E1959" s="380">
        <v>597</v>
      </c>
      <c r="F1959" s="380">
        <v>3116</v>
      </c>
      <c r="G1959" s="380">
        <v>2129</v>
      </c>
      <c r="H1959" s="137">
        <f t="shared" si="211"/>
        <v>0.87483953786906288</v>
      </c>
      <c r="I1959" s="381">
        <f t="shared" si="212"/>
        <v>0.28041333959605447</v>
      </c>
      <c r="J1959" s="137">
        <f t="shared" si="213"/>
        <v>-5.5856835801357953E-2</v>
      </c>
      <c r="K1959" s="137">
        <f t="shared" si="214"/>
        <v>-0.16484272406165035</v>
      </c>
      <c r="L1959" s="137">
        <f t="shared" si="215"/>
        <v>-0.1183646559542621</v>
      </c>
      <c r="M1959" s="137">
        <f t="shared" si="216"/>
        <v>-0.33906421581727042</v>
      </c>
      <c r="N1959" s="383">
        <f t="shared" si="210"/>
        <v>-721.86771547496869</v>
      </c>
    </row>
    <row r="1960" spans="2:14" x14ac:dyDescent="0.2">
      <c r="B1960" s="382">
        <v>23</v>
      </c>
      <c r="C1960" s="382">
        <v>6158</v>
      </c>
      <c r="D1960" s="379" t="s">
        <v>2529</v>
      </c>
      <c r="E1960" s="380">
        <v>1029</v>
      </c>
      <c r="F1960" s="380">
        <v>1939</v>
      </c>
      <c r="G1960" s="380">
        <v>2934</v>
      </c>
      <c r="H1960" s="137">
        <f t="shared" si="211"/>
        <v>2.0438370293965962</v>
      </c>
      <c r="I1960" s="381">
        <f t="shared" si="212"/>
        <v>0.3507157464212679</v>
      </c>
      <c r="J1960" s="137">
        <f t="shared" si="213"/>
        <v>-3.4204380427767127E-2</v>
      </c>
      <c r="K1960" s="137">
        <f t="shared" si="214"/>
        <v>-0.13462326633692515</v>
      </c>
      <c r="L1960" s="137">
        <f t="shared" si="215"/>
        <v>-5.9402000876112394E-2</v>
      </c>
      <c r="M1960" s="137">
        <f t="shared" si="216"/>
        <v>-0.22822964764080467</v>
      </c>
      <c r="N1960" s="383">
        <f t="shared" si="210"/>
        <v>-669.62578617812085</v>
      </c>
    </row>
    <row r="1961" spans="2:14" x14ac:dyDescent="0.2">
      <c r="B1961" s="382">
        <v>23</v>
      </c>
      <c r="C1961" s="382">
        <v>6159</v>
      </c>
      <c r="D1961" s="379" t="s">
        <v>2530</v>
      </c>
      <c r="E1961" s="380">
        <v>1704</v>
      </c>
      <c r="F1961" s="380">
        <v>2704</v>
      </c>
      <c r="G1961" s="380">
        <v>4621</v>
      </c>
      <c r="H1961" s="137">
        <f t="shared" si="211"/>
        <v>2.339127218934911</v>
      </c>
      <c r="I1961" s="381">
        <f t="shared" si="212"/>
        <v>0.36875135252109931</v>
      </c>
      <c r="J1961" s="137">
        <f t="shared" si="213"/>
        <v>1.117163474645364E-2</v>
      </c>
      <c r="K1961" s="137">
        <f t="shared" si="214"/>
        <v>-0.12698979452543407</v>
      </c>
      <c r="L1961" s="137">
        <f t="shared" si="215"/>
        <v>-4.4275531248498715E-2</v>
      </c>
      <c r="M1961" s="137">
        <f t="shared" si="216"/>
        <v>-0.16009369102747917</v>
      </c>
      <c r="N1961" s="383">
        <f t="shared" si="210"/>
        <v>-739.79294623798125</v>
      </c>
    </row>
    <row r="1962" spans="2:14" x14ac:dyDescent="0.2">
      <c r="B1962" s="382">
        <v>23</v>
      </c>
      <c r="C1962" s="382">
        <v>6172</v>
      </c>
      <c r="D1962" s="379" t="s">
        <v>2531</v>
      </c>
      <c r="E1962" s="380">
        <v>17</v>
      </c>
      <c r="F1962" s="380">
        <v>349</v>
      </c>
      <c r="G1962" s="380">
        <v>39</v>
      </c>
      <c r="H1962" s="137">
        <f t="shared" si="211"/>
        <v>0.16045845272206305</v>
      </c>
      <c r="I1962" s="381">
        <f t="shared" si="212"/>
        <v>0.4358974358974359</v>
      </c>
      <c r="J1962" s="137">
        <f t="shared" si="213"/>
        <v>-0.11207252739241984</v>
      </c>
      <c r="K1962" s="137">
        <f t="shared" si="214"/>
        <v>-0.18331000834447092</v>
      </c>
      <c r="L1962" s="137">
        <f t="shared" si="215"/>
        <v>1.2039914164498303E-2</v>
      </c>
      <c r="M1962" s="137">
        <f t="shared" si="216"/>
        <v>-0.28334262157239248</v>
      </c>
      <c r="N1962" s="383">
        <f t="shared" si="210"/>
        <v>-11.050362241323306</v>
      </c>
    </row>
    <row r="1963" spans="2:14" x14ac:dyDescent="0.2">
      <c r="B1963" s="382">
        <v>23</v>
      </c>
      <c r="C1963" s="382">
        <v>6173</v>
      </c>
      <c r="D1963" s="379" t="s">
        <v>2532</v>
      </c>
      <c r="E1963" s="380">
        <v>334</v>
      </c>
      <c r="F1963" s="380">
        <v>483</v>
      </c>
      <c r="G1963" s="380">
        <v>1116</v>
      </c>
      <c r="H1963" s="137">
        <f t="shared" si="211"/>
        <v>3.002070393374741</v>
      </c>
      <c r="I1963" s="381">
        <f t="shared" si="212"/>
        <v>0.29928315412186379</v>
      </c>
      <c r="J1963" s="137">
        <f t="shared" si="213"/>
        <v>-8.3103962873963544E-2</v>
      </c>
      <c r="K1963" s="137">
        <f t="shared" si="214"/>
        <v>-0.10985221862892694</v>
      </c>
      <c r="L1963" s="137">
        <f t="shared" si="215"/>
        <v>-0.10253853540564208</v>
      </c>
      <c r="M1963" s="137">
        <f t="shared" si="216"/>
        <v>-0.29549471690853257</v>
      </c>
      <c r="N1963" s="383">
        <f t="shared" si="210"/>
        <v>-329.77210406992236</v>
      </c>
    </row>
    <row r="1964" spans="2:14" x14ac:dyDescent="0.2">
      <c r="B1964" s="382">
        <v>23</v>
      </c>
      <c r="C1964" s="382">
        <v>6177</v>
      </c>
      <c r="D1964" s="379" t="s">
        <v>2533</v>
      </c>
      <c r="E1964" s="380">
        <v>157</v>
      </c>
      <c r="F1964" s="380">
        <v>2872</v>
      </c>
      <c r="G1964" s="380">
        <v>424</v>
      </c>
      <c r="H1964" s="137">
        <f t="shared" si="211"/>
        <v>0.20229805013927576</v>
      </c>
      <c r="I1964" s="381">
        <f t="shared" si="212"/>
        <v>0.37028301886792453</v>
      </c>
      <c r="J1964" s="137">
        <f t="shared" si="213"/>
        <v>-0.10171700525722424</v>
      </c>
      <c r="K1964" s="137">
        <f t="shared" si="214"/>
        <v>-0.18222842352112212</v>
      </c>
      <c r="L1964" s="137">
        <f t="shared" si="215"/>
        <v>-4.2990922106635368E-2</v>
      </c>
      <c r="M1964" s="137">
        <f t="shared" si="216"/>
        <v>-0.32693635088498174</v>
      </c>
      <c r="N1964" s="383">
        <f t="shared" si="210"/>
        <v>-138.62101277523226</v>
      </c>
    </row>
    <row r="1965" spans="2:14" x14ac:dyDescent="0.2">
      <c r="B1965" s="382">
        <v>23</v>
      </c>
      <c r="C1965" s="382">
        <v>6181</v>
      </c>
      <c r="D1965" s="379" t="s">
        <v>2534</v>
      </c>
      <c r="E1965" s="380">
        <v>357</v>
      </c>
      <c r="F1965" s="380">
        <v>1456</v>
      </c>
      <c r="G1965" s="380">
        <v>437</v>
      </c>
      <c r="H1965" s="137">
        <f t="shared" si="211"/>
        <v>0.54532967032967028</v>
      </c>
      <c r="I1965" s="381">
        <f t="shared" si="212"/>
        <v>0.81693363844393596</v>
      </c>
      <c r="J1965" s="137">
        <f t="shared" si="213"/>
        <v>-0.10136733827603581</v>
      </c>
      <c r="K1965" s="137">
        <f t="shared" si="214"/>
        <v>-0.17336080009188615</v>
      </c>
      <c r="L1965" s="137">
        <f t="shared" si="215"/>
        <v>0.33161512072740762</v>
      </c>
      <c r="M1965" s="137">
        <f t="shared" si="216"/>
        <v>5.6886982359485638E-2</v>
      </c>
      <c r="N1965" s="383">
        <f t="shared" si="210"/>
        <v>24.859611291095224</v>
      </c>
    </row>
    <row r="1966" spans="2:14" x14ac:dyDescent="0.2">
      <c r="B1966" s="382">
        <v>23</v>
      </c>
      <c r="C1966" s="382">
        <v>6191</v>
      </c>
      <c r="D1966" s="379" t="s">
        <v>2535</v>
      </c>
      <c r="E1966" s="380">
        <v>125</v>
      </c>
      <c r="F1966" s="380">
        <v>1023</v>
      </c>
      <c r="G1966" s="380">
        <v>637</v>
      </c>
      <c r="H1966" s="137">
        <f t="shared" si="211"/>
        <v>0.74486803519061584</v>
      </c>
      <c r="I1966" s="381">
        <f t="shared" si="212"/>
        <v>0.19623233908948196</v>
      </c>
      <c r="J1966" s="137">
        <f t="shared" si="213"/>
        <v>-9.5987846257752377E-2</v>
      </c>
      <c r="K1966" s="137">
        <f t="shared" si="214"/>
        <v>-0.16820258441984326</v>
      </c>
      <c r="L1966" s="137">
        <f t="shared" si="215"/>
        <v>-0.18896729277924268</v>
      </c>
      <c r="M1966" s="137">
        <f t="shared" si="216"/>
        <v>-0.4531577234568383</v>
      </c>
      <c r="N1966" s="383">
        <f t="shared" si="210"/>
        <v>-288.661469842006</v>
      </c>
    </row>
    <row r="1967" spans="2:14" x14ac:dyDescent="0.2">
      <c r="B1967" s="382">
        <v>23</v>
      </c>
      <c r="C1967" s="382">
        <v>6192</v>
      </c>
      <c r="D1967" s="379" t="s">
        <v>2536</v>
      </c>
      <c r="E1967" s="380">
        <v>86</v>
      </c>
      <c r="F1967" s="380">
        <v>1660</v>
      </c>
      <c r="G1967" s="380">
        <v>303</v>
      </c>
      <c r="H1967" s="137">
        <f t="shared" si="211"/>
        <v>0.23433734939759035</v>
      </c>
      <c r="I1967" s="381">
        <f t="shared" si="212"/>
        <v>0.28382838283828382</v>
      </c>
      <c r="J1967" s="137">
        <f t="shared" si="213"/>
        <v>-0.10497159792828571</v>
      </c>
      <c r="K1967" s="137">
        <f t="shared" si="214"/>
        <v>-0.18140018372036662</v>
      </c>
      <c r="L1967" s="137">
        <f t="shared" si="215"/>
        <v>-0.1155004579009983</v>
      </c>
      <c r="M1967" s="137">
        <f t="shared" si="216"/>
        <v>-0.40187223954965068</v>
      </c>
      <c r="N1967" s="383">
        <f t="shared" si="210"/>
        <v>-121.76728858354416</v>
      </c>
    </row>
    <row r="1968" spans="2:14" x14ac:dyDescent="0.2">
      <c r="B1968" s="382">
        <v>23</v>
      </c>
      <c r="C1968" s="382">
        <v>6193</v>
      </c>
      <c r="D1968" s="379" t="s">
        <v>2537</v>
      </c>
      <c r="E1968" s="380">
        <v>184</v>
      </c>
      <c r="F1968" s="380">
        <v>1181</v>
      </c>
      <c r="G1968" s="380">
        <v>766</v>
      </c>
      <c r="H1968" s="137">
        <f t="shared" si="211"/>
        <v>0.80440304826418285</v>
      </c>
      <c r="I1968" s="381">
        <f t="shared" si="212"/>
        <v>0.24020887728459531</v>
      </c>
      <c r="J1968" s="137">
        <f t="shared" si="213"/>
        <v>-9.251807390595955E-2</v>
      </c>
      <c r="K1968" s="137">
        <f t="shared" si="214"/>
        <v>-0.16666355989348036</v>
      </c>
      <c r="L1968" s="137">
        <f t="shared" si="215"/>
        <v>-0.15208415363471492</v>
      </c>
      <c r="M1968" s="137">
        <f t="shared" si="216"/>
        <v>-0.41126578743415487</v>
      </c>
      <c r="N1968" s="383">
        <f t="shared" si="210"/>
        <v>-315.02959317456265</v>
      </c>
    </row>
    <row r="1969" spans="2:14" x14ac:dyDescent="0.2">
      <c r="B1969" s="382">
        <v>23</v>
      </c>
      <c r="C1969" s="382">
        <v>6194</v>
      </c>
      <c r="D1969" s="379" t="s">
        <v>2538</v>
      </c>
      <c r="E1969" s="380">
        <v>100</v>
      </c>
      <c r="F1969" s="380">
        <v>1082</v>
      </c>
      <c r="G1969" s="380">
        <v>453</v>
      </c>
      <c r="H1969" s="137">
        <f t="shared" si="211"/>
        <v>0.51109057301293903</v>
      </c>
      <c r="I1969" s="381">
        <f t="shared" si="212"/>
        <v>0.22075055187637968</v>
      </c>
      <c r="J1969" s="137">
        <f t="shared" si="213"/>
        <v>-0.10093697891457314</v>
      </c>
      <c r="K1969" s="137">
        <f t="shared" si="214"/>
        <v>-0.17424590631443562</v>
      </c>
      <c r="L1969" s="137">
        <f t="shared" si="215"/>
        <v>-0.16840385848202519</v>
      </c>
      <c r="M1969" s="137">
        <f t="shared" si="216"/>
        <v>-0.4435867437110339</v>
      </c>
      <c r="N1969" s="383">
        <f t="shared" si="210"/>
        <v>-200.94479490109836</v>
      </c>
    </row>
    <row r="1970" spans="2:14" x14ac:dyDescent="0.2">
      <c r="B1970" s="382">
        <v>23</v>
      </c>
      <c r="C1970" s="382">
        <v>6195</v>
      </c>
      <c r="D1970" s="379" t="s">
        <v>2539</v>
      </c>
      <c r="E1970" s="380">
        <v>87</v>
      </c>
      <c r="F1970" s="380">
        <v>1044</v>
      </c>
      <c r="G1970" s="380">
        <v>253</v>
      </c>
      <c r="H1970" s="137">
        <f t="shared" si="211"/>
        <v>0.32567049808429116</v>
      </c>
      <c r="I1970" s="381">
        <f t="shared" si="212"/>
        <v>0.34387351778656128</v>
      </c>
      <c r="J1970" s="137">
        <f t="shared" si="213"/>
        <v>-0.10631647093285657</v>
      </c>
      <c r="K1970" s="137">
        <f t="shared" si="214"/>
        <v>-0.17903915365348663</v>
      </c>
      <c r="L1970" s="137">
        <f t="shared" si="215"/>
        <v>-6.5140580608625293E-2</v>
      </c>
      <c r="M1970" s="137">
        <f t="shared" si="216"/>
        <v>-0.35049620519496849</v>
      </c>
      <c r="N1970" s="383">
        <f t="shared" si="210"/>
        <v>-88.675539914327032</v>
      </c>
    </row>
    <row r="1971" spans="2:14" x14ac:dyDescent="0.2">
      <c r="B1971" s="382">
        <v>23</v>
      </c>
      <c r="C1971" s="382">
        <v>6197</v>
      </c>
      <c r="D1971" s="379" t="s">
        <v>2540</v>
      </c>
      <c r="E1971" s="380">
        <v>114</v>
      </c>
      <c r="F1971" s="380">
        <v>704</v>
      </c>
      <c r="G1971" s="380">
        <v>331</v>
      </c>
      <c r="H1971" s="137">
        <f t="shared" si="211"/>
        <v>0.63210227272727271</v>
      </c>
      <c r="I1971" s="381">
        <f t="shared" si="212"/>
        <v>0.34441087613293053</v>
      </c>
      <c r="J1971" s="137">
        <f t="shared" si="213"/>
        <v>-0.10421846904572601</v>
      </c>
      <c r="K1971" s="137">
        <f t="shared" si="214"/>
        <v>-0.17111766355068428</v>
      </c>
      <c r="L1971" s="137">
        <f t="shared" si="215"/>
        <v>-6.4689897961171861E-2</v>
      </c>
      <c r="M1971" s="137">
        <f t="shared" si="216"/>
        <v>-0.34002603055758218</v>
      </c>
      <c r="N1971" s="383">
        <f t="shared" si="210"/>
        <v>-112.54861611455971</v>
      </c>
    </row>
    <row r="1972" spans="2:14" x14ac:dyDescent="0.2">
      <c r="B1972" s="382">
        <v>23</v>
      </c>
      <c r="C1972" s="382">
        <v>6198</v>
      </c>
      <c r="D1972" s="379" t="s">
        <v>2541</v>
      </c>
      <c r="E1972" s="380">
        <v>142</v>
      </c>
      <c r="F1972" s="380">
        <v>793</v>
      </c>
      <c r="G1972" s="380">
        <v>750</v>
      </c>
      <c r="H1972" s="137">
        <f t="shared" si="211"/>
        <v>1.1248423707440101</v>
      </c>
      <c r="I1972" s="381">
        <f t="shared" si="212"/>
        <v>0.18933333333333333</v>
      </c>
      <c r="J1972" s="137">
        <f t="shared" si="213"/>
        <v>-9.294843326742222E-2</v>
      </c>
      <c r="K1972" s="137">
        <f t="shared" si="214"/>
        <v>-0.15837996422351422</v>
      </c>
      <c r="L1972" s="137">
        <f t="shared" si="215"/>
        <v>-0.1947534915048896</v>
      </c>
      <c r="M1972" s="137">
        <f t="shared" si="216"/>
        <v>-0.44608188899582601</v>
      </c>
      <c r="N1972" s="383">
        <f t="shared" si="210"/>
        <v>-334.5614167468695</v>
      </c>
    </row>
    <row r="1973" spans="2:14" x14ac:dyDescent="0.2">
      <c r="B1973" s="382">
        <v>23</v>
      </c>
      <c r="C1973" s="382">
        <v>6199</v>
      </c>
      <c r="D1973" s="379" t="s">
        <v>2542</v>
      </c>
      <c r="E1973" s="380">
        <v>1153</v>
      </c>
      <c r="F1973" s="380">
        <v>1215</v>
      </c>
      <c r="G1973" s="380">
        <v>2002</v>
      </c>
      <c r="H1973" s="137">
        <f t="shared" si="211"/>
        <v>2.596707818930041</v>
      </c>
      <c r="I1973" s="381">
        <f t="shared" si="212"/>
        <v>0.57592407592407591</v>
      </c>
      <c r="J1973" s="137">
        <f t="shared" si="213"/>
        <v>-5.927281323296793E-2</v>
      </c>
      <c r="K1973" s="137">
        <f t="shared" si="214"/>
        <v>-0.1203311437510078</v>
      </c>
      <c r="L1973" s="137">
        <f t="shared" si="215"/>
        <v>0.12948030988480425</v>
      </c>
      <c r="M1973" s="137">
        <f t="shared" si="216"/>
        <v>-5.0123647099171498E-2</v>
      </c>
      <c r="N1973" s="383">
        <f t="shared" si="210"/>
        <v>-100.34754149254134</v>
      </c>
    </row>
    <row r="1974" spans="2:14" x14ac:dyDescent="0.2">
      <c r="B1974" s="382">
        <v>23</v>
      </c>
      <c r="C1974" s="382">
        <v>6201</v>
      </c>
      <c r="D1974" s="379" t="s">
        <v>2543</v>
      </c>
      <c r="E1974" s="380">
        <v>145</v>
      </c>
      <c r="F1974" s="380">
        <v>1279</v>
      </c>
      <c r="G1974" s="380">
        <v>483</v>
      </c>
      <c r="H1974" s="137">
        <f t="shared" si="211"/>
        <v>0.49100860046911649</v>
      </c>
      <c r="I1974" s="381">
        <f t="shared" si="212"/>
        <v>0.30020703933747411</v>
      </c>
      <c r="J1974" s="137">
        <f t="shared" si="213"/>
        <v>-0.10013005511183062</v>
      </c>
      <c r="K1974" s="137">
        <f t="shared" si="214"/>
        <v>-0.17476504029437609</v>
      </c>
      <c r="L1974" s="137">
        <f t="shared" si="215"/>
        <v>-0.10176367252740137</v>
      </c>
      <c r="M1974" s="137">
        <f t="shared" si="216"/>
        <v>-0.37665876793360809</v>
      </c>
      <c r="N1974" s="383">
        <f t="shared" si="210"/>
        <v>-181.92618491193269</v>
      </c>
    </row>
    <row r="1975" spans="2:14" x14ac:dyDescent="0.2">
      <c r="B1975" s="382">
        <v>23</v>
      </c>
      <c r="C1975" s="382">
        <v>6202</v>
      </c>
      <c r="D1975" s="379" t="s">
        <v>2544</v>
      </c>
      <c r="E1975" s="380">
        <v>234</v>
      </c>
      <c r="F1975" s="380">
        <v>676</v>
      </c>
      <c r="G1975" s="380">
        <v>539</v>
      </c>
      <c r="H1975" s="137">
        <f t="shared" si="211"/>
        <v>1.1434911242603549</v>
      </c>
      <c r="I1975" s="381">
        <f t="shared" si="212"/>
        <v>0.43413729128014844</v>
      </c>
      <c r="J1975" s="137">
        <f t="shared" si="213"/>
        <v>-9.8623797346711256E-2</v>
      </c>
      <c r="K1975" s="137">
        <f t="shared" si="214"/>
        <v>-0.15789788002522429</v>
      </c>
      <c r="L1975" s="137">
        <f t="shared" si="215"/>
        <v>1.056368021116E-2</v>
      </c>
      <c r="M1975" s="137">
        <f t="shared" si="216"/>
        <v>-0.24595799716077554</v>
      </c>
      <c r="N1975" s="383">
        <f t="shared" si="210"/>
        <v>-132.57136046965803</v>
      </c>
    </row>
    <row r="1976" spans="2:14" x14ac:dyDescent="0.2">
      <c r="B1976" s="382">
        <v>23</v>
      </c>
      <c r="C1976" s="382">
        <v>6203</v>
      </c>
      <c r="D1976" s="379" t="s">
        <v>2545</v>
      </c>
      <c r="E1976" s="380">
        <v>295</v>
      </c>
      <c r="F1976" s="380">
        <v>657</v>
      </c>
      <c r="G1976" s="380">
        <v>745</v>
      </c>
      <c r="H1976" s="137">
        <f t="shared" si="211"/>
        <v>1.5829528158295281</v>
      </c>
      <c r="I1976" s="381">
        <f t="shared" si="212"/>
        <v>0.39597315436241609</v>
      </c>
      <c r="J1976" s="137">
        <f t="shared" si="213"/>
        <v>-9.3082920567879313E-2</v>
      </c>
      <c r="K1976" s="137">
        <f t="shared" si="214"/>
        <v>-0.14653746727304856</v>
      </c>
      <c r="L1976" s="137">
        <f t="shared" si="215"/>
        <v>-2.1444595793246906E-2</v>
      </c>
      <c r="M1976" s="137">
        <f t="shared" si="216"/>
        <v>-0.2610649836341748</v>
      </c>
      <c r="N1976" s="383">
        <f t="shared" si="210"/>
        <v>-194.49341280746023</v>
      </c>
    </row>
    <row r="1977" spans="2:14" x14ac:dyDescent="0.2">
      <c r="B1977" s="382">
        <v>23</v>
      </c>
      <c r="C1977" s="382">
        <v>6204</v>
      </c>
      <c r="D1977" s="379" t="s">
        <v>2546</v>
      </c>
      <c r="E1977" s="380">
        <v>995</v>
      </c>
      <c r="F1977" s="380">
        <v>854</v>
      </c>
      <c r="G1977" s="380">
        <v>1691</v>
      </c>
      <c r="H1977" s="137">
        <f t="shared" si="211"/>
        <v>3.1451990632318503</v>
      </c>
      <c r="I1977" s="381">
        <f t="shared" si="212"/>
        <v>0.58840922531046713</v>
      </c>
      <c r="J1977" s="137">
        <f t="shared" si="213"/>
        <v>-6.7637923321398674E-2</v>
      </c>
      <c r="K1977" s="137">
        <f t="shared" si="214"/>
        <v>-0.10615223567832947</v>
      </c>
      <c r="L1977" s="137">
        <f t="shared" si="215"/>
        <v>0.139951609376715</v>
      </c>
      <c r="M1977" s="137">
        <f t="shared" si="216"/>
        <v>-3.3838549623013164E-2</v>
      </c>
      <c r="N1977" s="383">
        <f t="shared" si="210"/>
        <v>-57.220987412515264</v>
      </c>
    </row>
    <row r="1978" spans="2:14" x14ac:dyDescent="0.2">
      <c r="B1978" s="382">
        <v>23</v>
      </c>
      <c r="C1978" s="382">
        <v>6205</v>
      </c>
      <c r="D1978" s="379" t="s">
        <v>2547</v>
      </c>
      <c r="E1978" s="380">
        <v>743</v>
      </c>
      <c r="F1978" s="380">
        <v>995</v>
      </c>
      <c r="G1978" s="380">
        <v>474</v>
      </c>
      <c r="H1978" s="137">
        <f t="shared" si="211"/>
        <v>1.2231155778894471</v>
      </c>
      <c r="I1978" s="381">
        <f t="shared" si="212"/>
        <v>1.5675105485232068</v>
      </c>
      <c r="J1978" s="137">
        <f t="shared" si="213"/>
        <v>-0.10037213225265337</v>
      </c>
      <c r="K1978" s="137">
        <f t="shared" si="214"/>
        <v>-0.15583952846524404</v>
      </c>
      <c r="L1978" s="137">
        <f t="shared" si="215"/>
        <v>0.96112425785634215</v>
      </c>
      <c r="M1978" s="137">
        <f t="shared" si="216"/>
        <v>0.70491259713844467</v>
      </c>
      <c r="N1978" s="383">
        <f t="shared" si="210"/>
        <v>334.1285710436228</v>
      </c>
    </row>
    <row r="1979" spans="2:14" x14ac:dyDescent="0.2">
      <c r="B1979" s="382">
        <v>23</v>
      </c>
      <c r="C1979" s="382">
        <v>6211</v>
      </c>
      <c r="D1979" s="379" t="s">
        <v>2548</v>
      </c>
      <c r="E1979" s="380">
        <v>113</v>
      </c>
      <c r="F1979" s="380">
        <v>924</v>
      </c>
      <c r="G1979" s="380">
        <v>865</v>
      </c>
      <c r="H1979" s="137">
        <f t="shared" si="211"/>
        <v>1.0584415584415585</v>
      </c>
      <c r="I1979" s="381">
        <f t="shared" si="212"/>
        <v>0.13063583815028901</v>
      </c>
      <c r="J1979" s="137">
        <f t="shared" si="213"/>
        <v>-8.9855225356909263E-2</v>
      </c>
      <c r="K1979" s="137">
        <f t="shared" si="214"/>
        <v>-0.16009647478474678</v>
      </c>
      <c r="L1979" s="137">
        <f t="shared" si="215"/>
        <v>-0.24398310281867958</v>
      </c>
      <c r="M1979" s="137">
        <f t="shared" si="216"/>
        <v>-0.49393480296033565</v>
      </c>
      <c r="N1979" s="383">
        <f t="shared" si="210"/>
        <v>-427.25360456069035</v>
      </c>
    </row>
    <row r="1980" spans="2:14" x14ac:dyDescent="0.2">
      <c r="B1980" s="382">
        <v>23</v>
      </c>
      <c r="C1980" s="382">
        <v>6212</v>
      </c>
      <c r="D1980" s="379" t="s">
        <v>2549</v>
      </c>
      <c r="E1980" s="380">
        <v>153</v>
      </c>
      <c r="F1980" s="380">
        <v>1134</v>
      </c>
      <c r="G1980" s="380">
        <v>1103</v>
      </c>
      <c r="H1980" s="137">
        <f t="shared" si="211"/>
        <v>1.1075837742504409</v>
      </c>
      <c r="I1980" s="381">
        <f t="shared" si="212"/>
        <v>0.13871260199456029</v>
      </c>
      <c r="J1980" s="137">
        <f t="shared" si="213"/>
        <v>-8.3453629855151965E-2</v>
      </c>
      <c r="K1980" s="137">
        <f t="shared" si="214"/>
        <v>-0.15882611182511774</v>
      </c>
      <c r="L1980" s="137">
        <f t="shared" si="215"/>
        <v>-0.23720911794101474</v>
      </c>
      <c r="M1980" s="137">
        <f t="shared" si="216"/>
        <v>-0.47948885962128446</v>
      </c>
      <c r="N1980" s="383">
        <f t="shared" si="210"/>
        <v>-528.87621216227672</v>
      </c>
    </row>
    <row r="1981" spans="2:14" x14ac:dyDescent="0.2">
      <c r="B1981" s="382">
        <v>23</v>
      </c>
      <c r="C1981" s="382">
        <v>6213</v>
      </c>
      <c r="D1981" s="379" t="s">
        <v>2550</v>
      </c>
      <c r="E1981" s="380">
        <v>722</v>
      </c>
      <c r="F1981" s="380">
        <v>1607</v>
      </c>
      <c r="G1981" s="380">
        <v>1482</v>
      </c>
      <c r="H1981" s="137">
        <f t="shared" si="211"/>
        <v>1.3714996888612321</v>
      </c>
      <c r="I1981" s="381">
        <f t="shared" si="212"/>
        <v>0.48717948717948717</v>
      </c>
      <c r="J1981" s="137">
        <f t="shared" si="213"/>
        <v>-7.3259492480504854E-2</v>
      </c>
      <c r="K1981" s="137">
        <f t="shared" si="214"/>
        <v>-0.15200368843904055</v>
      </c>
      <c r="L1981" s="137">
        <f t="shared" si="215"/>
        <v>5.5050189886084788E-2</v>
      </c>
      <c r="M1981" s="137">
        <f t="shared" si="216"/>
        <v>-0.1702129910334606</v>
      </c>
      <c r="N1981" s="383">
        <f t="shared" si="210"/>
        <v>-252.25565271158862</v>
      </c>
    </row>
    <row r="1982" spans="2:14" x14ac:dyDescent="0.2">
      <c r="B1982" s="382">
        <v>23</v>
      </c>
      <c r="C1982" s="382">
        <v>6214</v>
      </c>
      <c r="D1982" s="379" t="s">
        <v>2551</v>
      </c>
      <c r="E1982" s="380">
        <v>101</v>
      </c>
      <c r="F1982" s="380">
        <v>898</v>
      </c>
      <c r="G1982" s="380">
        <v>400</v>
      </c>
      <c r="H1982" s="137">
        <f t="shared" si="211"/>
        <v>0.55790645879732736</v>
      </c>
      <c r="I1982" s="381">
        <f t="shared" si="212"/>
        <v>0.2525</v>
      </c>
      <c r="J1982" s="137">
        <f t="shared" si="213"/>
        <v>-0.10236254429941824</v>
      </c>
      <c r="K1982" s="137">
        <f t="shared" si="214"/>
        <v>-0.17303568072237019</v>
      </c>
      <c r="L1982" s="137">
        <f t="shared" si="215"/>
        <v>-0.1417755843848254</v>
      </c>
      <c r="M1982" s="137">
        <f t="shared" si="216"/>
        <v>-0.41717380940661386</v>
      </c>
      <c r="N1982" s="383">
        <f t="shared" si="210"/>
        <v>-166.86952376264554</v>
      </c>
    </row>
    <row r="1983" spans="2:14" x14ac:dyDescent="0.2">
      <c r="B1983" s="382">
        <v>23</v>
      </c>
      <c r="C1983" s="382">
        <v>6215</v>
      </c>
      <c r="D1983" s="379" t="s">
        <v>2552</v>
      </c>
      <c r="E1983" s="380">
        <v>391</v>
      </c>
      <c r="F1983" s="380">
        <v>640</v>
      </c>
      <c r="G1983" s="380">
        <v>2044</v>
      </c>
      <c r="H1983" s="137">
        <f t="shared" si="211"/>
        <v>3.8046875</v>
      </c>
      <c r="I1983" s="381">
        <f t="shared" si="212"/>
        <v>0.19129158512720157</v>
      </c>
      <c r="J1983" s="137">
        <f t="shared" si="213"/>
        <v>-5.8143119909128411E-2</v>
      </c>
      <c r="K1983" s="137">
        <f t="shared" si="214"/>
        <v>-8.9103967329337189E-2</v>
      </c>
      <c r="L1983" s="137">
        <f t="shared" si="215"/>
        <v>-0.19311110498795156</v>
      </c>
      <c r="M1983" s="137">
        <f t="shared" si="216"/>
        <v>-0.34035819222641717</v>
      </c>
      <c r="N1983" s="383">
        <f t="shared" si="210"/>
        <v>-695.69214491079674</v>
      </c>
    </row>
    <row r="1984" spans="2:14" x14ac:dyDescent="0.2">
      <c r="B1984" s="382">
        <v>23</v>
      </c>
      <c r="C1984" s="382">
        <v>6217</v>
      </c>
      <c r="D1984" s="379" t="s">
        <v>2553</v>
      </c>
      <c r="E1984" s="380">
        <v>2043</v>
      </c>
      <c r="F1984" s="380">
        <v>1183</v>
      </c>
      <c r="G1984" s="380">
        <v>4574</v>
      </c>
      <c r="H1984" s="137">
        <f t="shared" si="211"/>
        <v>5.5934065934065931</v>
      </c>
      <c r="I1984" s="381">
        <f t="shared" si="212"/>
        <v>0.44665500655881069</v>
      </c>
      <c r="J1984" s="137">
        <f t="shared" si="213"/>
        <v>9.9074541221570341E-3</v>
      </c>
      <c r="K1984" s="137">
        <f t="shared" si="214"/>
        <v>-4.2864243620455128E-2</v>
      </c>
      <c r="L1984" s="137">
        <f t="shared" si="215"/>
        <v>2.1062292729181791E-2</v>
      </c>
      <c r="M1984" s="137">
        <f t="shared" si="216"/>
        <v>-1.1894496769116306E-2</v>
      </c>
      <c r="N1984" s="383">
        <f t="shared" si="210"/>
        <v>-54.405428221937981</v>
      </c>
    </row>
    <row r="1985" spans="2:14" x14ac:dyDescent="0.2">
      <c r="B1985" s="382">
        <v>23</v>
      </c>
      <c r="C1985" s="382">
        <v>6218</v>
      </c>
      <c r="D1985" s="379" t="s">
        <v>2554</v>
      </c>
      <c r="E1985" s="380">
        <v>334</v>
      </c>
      <c r="F1985" s="380">
        <v>2029</v>
      </c>
      <c r="G1985" s="380">
        <v>1483</v>
      </c>
      <c r="H1985" s="137">
        <f t="shared" si="211"/>
        <v>0.89551503203548544</v>
      </c>
      <c r="I1985" s="381">
        <f t="shared" si="212"/>
        <v>0.22521915037086987</v>
      </c>
      <c r="J1985" s="137">
        <f t="shared" si="213"/>
        <v>-7.3232595020413446E-2</v>
      </c>
      <c r="K1985" s="137">
        <f t="shared" si="214"/>
        <v>-0.16430824710474637</v>
      </c>
      <c r="L1985" s="137">
        <f t="shared" si="215"/>
        <v>-0.16465604324195193</v>
      </c>
      <c r="M1985" s="137">
        <f t="shared" si="216"/>
        <v>-0.40219688536711173</v>
      </c>
      <c r="N1985" s="383">
        <f t="shared" si="210"/>
        <v>-596.4579809994267</v>
      </c>
    </row>
    <row r="1986" spans="2:14" x14ac:dyDescent="0.2">
      <c r="B1986" s="382">
        <v>23</v>
      </c>
      <c r="C1986" s="382">
        <v>6219</v>
      </c>
      <c r="D1986" s="379" t="s">
        <v>2555</v>
      </c>
      <c r="E1986" s="380">
        <v>748</v>
      </c>
      <c r="F1986" s="380">
        <v>498</v>
      </c>
      <c r="G1986" s="380">
        <v>1864</v>
      </c>
      <c r="H1986" s="137">
        <f t="shared" si="211"/>
        <v>5.2449799196787152</v>
      </c>
      <c r="I1986" s="381">
        <f t="shared" si="212"/>
        <v>0.40128755364806867</v>
      </c>
      <c r="J1986" s="137">
        <f t="shared" si="213"/>
        <v>-6.2984662725583493E-2</v>
      </c>
      <c r="K1986" s="137">
        <f t="shared" si="214"/>
        <v>-5.1871333210636889E-2</v>
      </c>
      <c r="L1986" s="137">
        <f t="shared" si="215"/>
        <v>-1.6987407111121771E-2</v>
      </c>
      <c r="M1986" s="137">
        <f t="shared" si="216"/>
        <v>-0.13184340304734216</v>
      </c>
      <c r="N1986" s="383">
        <f t="shared" si="210"/>
        <v>-245.75610328024578</v>
      </c>
    </row>
    <row r="1987" spans="2:14" x14ac:dyDescent="0.2">
      <c r="B1987" s="382">
        <v>23</v>
      </c>
      <c r="C1987" s="382">
        <v>6220</v>
      </c>
      <c r="D1987" s="379" t="s">
        <v>2556</v>
      </c>
      <c r="E1987" s="380">
        <v>88</v>
      </c>
      <c r="F1987" s="380">
        <v>1071</v>
      </c>
      <c r="G1987" s="380">
        <v>893</v>
      </c>
      <c r="H1987" s="137">
        <f t="shared" si="211"/>
        <v>0.91596638655462181</v>
      </c>
      <c r="I1987" s="381">
        <f t="shared" si="212"/>
        <v>9.8544232922732358E-2</v>
      </c>
      <c r="J1987" s="137">
        <f t="shared" si="213"/>
        <v>-8.9102096474349565E-2</v>
      </c>
      <c r="K1987" s="137">
        <f t="shared" si="214"/>
        <v>-0.16377956432502813</v>
      </c>
      <c r="L1987" s="137">
        <f t="shared" si="215"/>
        <v>-0.27089834420779718</v>
      </c>
      <c r="M1987" s="137">
        <f t="shared" si="216"/>
        <v>-0.52378000500717481</v>
      </c>
      <c r="N1987" s="383">
        <f t="shared" si="210"/>
        <v>-467.73554447140708</v>
      </c>
    </row>
    <row r="1988" spans="2:14" x14ac:dyDescent="0.2">
      <c r="B1988" s="382">
        <v>23</v>
      </c>
      <c r="C1988" s="382">
        <v>6232</v>
      </c>
      <c r="D1988" s="379" t="s">
        <v>2557</v>
      </c>
      <c r="E1988" s="380">
        <v>1035</v>
      </c>
      <c r="F1988" s="380">
        <v>2327</v>
      </c>
      <c r="G1988" s="380">
        <v>3905</v>
      </c>
      <c r="H1988" s="137">
        <f t="shared" si="211"/>
        <v>2.1229050279329611</v>
      </c>
      <c r="I1988" s="381">
        <f t="shared" si="212"/>
        <v>0.26504481434058896</v>
      </c>
      <c r="J1988" s="137">
        <f t="shared" si="213"/>
        <v>-8.0869466790010544E-3</v>
      </c>
      <c r="K1988" s="137">
        <f t="shared" si="214"/>
        <v>-0.13257929955644379</v>
      </c>
      <c r="L1988" s="137">
        <f t="shared" si="215"/>
        <v>-0.13125424387336096</v>
      </c>
      <c r="M1988" s="137">
        <f t="shared" si="216"/>
        <v>-0.27192049010880581</v>
      </c>
      <c r="N1988" s="383">
        <f t="shared" si="210"/>
        <v>-1061.8495138748867</v>
      </c>
    </row>
    <row r="1989" spans="2:14" x14ac:dyDescent="0.2">
      <c r="B1989" s="382">
        <v>23</v>
      </c>
      <c r="C1989" s="382">
        <v>6235</v>
      </c>
      <c r="D1989" s="379" t="s">
        <v>2558</v>
      </c>
      <c r="E1989" s="380">
        <v>511</v>
      </c>
      <c r="F1989" s="380">
        <v>179</v>
      </c>
      <c r="G1989" s="380">
        <v>1599</v>
      </c>
      <c r="H1989" s="137">
        <f t="shared" si="211"/>
        <v>11.787709497206704</v>
      </c>
      <c r="I1989" s="381">
        <f t="shared" si="212"/>
        <v>0.31957473420888055</v>
      </c>
      <c r="J1989" s="137">
        <f t="shared" si="213"/>
        <v>-7.0112489649809054E-2</v>
      </c>
      <c r="K1989" s="137">
        <f t="shared" si="214"/>
        <v>0.117263110024188</v>
      </c>
      <c r="L1989" s="137">
        <f t="shared" si="215"/>
        <v>-8.5519979545441799E-2</v>
      </c>
      <c r="M1989" s="137">
        <f t="shared" si="216"/>
        <v>-3.836935917106285E-2</v>
      </c>
      <c r="N1989" s="383">
        <f t="shared" si="210"/>
        <v>-61.352605314529498</v>
      </c>
    </row>
    <row r="1990" spans="2:14" x14ac:dyDescent="0.2">
      <c r="B1990" s="382">
        <v>23</v>
      </c>
      <c r="C1990" s="382">
        <v>6238</v>
      </c>
      <c r="D1990" s="379" t="s">
        <v>2559</v>
      </c>
      <c r="E1990" s="380">
        <v>509</v>
      </c>
      <c r="F1990" s="380">
        <v>1935</v>
      </c>
      <c r="G1990" s="380">
        <v>2557</v>
      </c>
      <c r="H1990" s="137">
        <f t="shared" si="211"/>
        <v>1.5844961240310078</v>
      </c>
      <c r="I1990" s="381">
        <f t="shared" si="212"/>
        <v>0.19906140007821665</v>
      </c>
      <c r="J1990" s="137">
        <f t="shared" si="213"/>
        <v>-4.4344722882231395E-2</v>
      </c>
      <c r="K1990" s="137">
        <f t="shared" si="214"/>
        <v>-0.14649757160407675</v>
      </c>
      <c r="L1990" s="137">
        <f t="shared" si="215"/>
        <v>-0.18659455826264873</v>
      </c>
      <c r="M1990" s="137">
        <f t="shared" si="216"/>
        <v>-0.37743685274895689</v>
      </c>
      <c r="N1990" s="383">
        <f t="shared" si="210"/>
        <v>-965.10603247908273</v>
      </c>
    </row>
    <row r="1991" spans="2:14" x14ac:dyDescent="0.2">
      <c r="B1991" s="382">
        <v>23</v>
      </c>
      <c r="C1991" s="382">
        <v>6239</v>
      </c>
      <c r="D1991" s="379" t="s">
        <v>2560</v>
      </c>
      <c r="E1991" s="380">
        <v>181</v>
      </c>
      <c r="F1991" s="380">
        <v>1190</v>
      </c>
      <c r="G1991" s="380">
        <v>634</v>
      </c>
      <c r="H1991" s="137">
        <f t="shared" si="211"/>
        <v>0.68487394957983194</v>
      </c>
      <c r="I1991" s="381">
        <f t="shared" si="212"/>
        <v>0.28548895899053628</v>
      </c>
      <c r="J1991" s="137">
        <f t="shared" si="213"/>
        <v>-9.6068538638026613E-2</v>
      </c>
      <c r="K1991" s="137">
        <f t="shared" si="214"/>
        <v>-0.1697534763139564</v>
      </c>
      <c r="L1991" s="137">
        <f t="shared" si="215"/>
        <v>-0.11410773205677943</v>
      </c>
      <c r="M1991" s="137">
        <f t="shared" si="216"/>
        <v>-0.37992974700876242</v>
      </c>
      <c r="N1991" s="383">
        <f t="shared" si="210"/>
        <v>-240.87545960355538</v>
      </c>
    </row>
    <row r="1992" spans="2:14" x14ac:dyDescent="0.2">
      <c r="B1992" s="382">
        <v>23</v>
      </c>
      <c r="C1992" s="382">
        <v>6240</v>
      </c>
      <c r="D1992" s="379" t="s">
        <v>2561</v>
      </c>
      <c r="E1992" s="380">
        <v>1921</v>
      </c>
      <c r="F1992" s="380">
        <v>1343</v>
      </c>
      <c r="G1992" s="380">
        <v>4536</v>
      </c>
      <c r="H1992" s="137">
        <f t="shared" si="211"/>
        <v>4.8078927773641098</v>
      </c>
      <c r="I1992" s="381">
        <f t="shared" si="212"/>
        <v>0.42350088183421519</v>
      </c>
      <c r="J1992" s="137">
        <f t="shared" si="213"/>
        <v>8.8853506386831812E-3</v>
      </c>
      <c r="K1992" s="137">
        <f t="shared" si="214"/>
        <v>-6.3170362092159579E-2</v>
      </c>
      <c r="L1992" s="137">
        <f t="shared" si="215"/>
        <v>1.6429196034931175E-3</v>
      </c>
      <c r="M1992" s="137">
        <f t="shared" si="216"/>
        <v>-5.264209184998328E-2</v>
      </c>
      <c r="N1992" s="383">
        <f t="shared" si="210"/>
        <v>-238.78452863152415</v>
      </c>
    </row>
    <row r="1993" spans="2:14" x14ac:dyDescent="0.2">
      <c r="B1993" s="382">
        <v>23</v>
      </c>
      <c r="C1993" s="382">
        <v>6246</v>
      </c>
      <c r="D1993" s="379" t="s">
        <v>2562</v>
      </c>
      <c r="E1993" s="380">
        <v>706</v>
      </c>
      <c r="F1993" s="380">
        <v>352</v>
      </c>
      <c r="G1993" s="380">
        <v>2613</v>
      </c>
      <c r="H1993" s="137">
        <f t="shared" si="211"/>
        <v>9.4289772727272734</v>
      </c>
      <c r="I1993" s="381">
        <f t="shared" si="212"/>
        <v>0.27018752391886719</v>
      </c>
      <c r="J1993" s="137">
        <f t="shared" si="213"/>
        <v>-4.2838465117112041E-2</v>
      </c>
      <c r="K1993" s="137">
        <f t="shared" si="214"/>
        <v>5.6288121405126151E-2</v>
      </c>
      <c r="L1993" s="137">
        <f t="shared" si="215"/>
        <v>-0.12694105141346404</v>
      </c>
      <c r="M1993" s="137">
        <f t="shared" si="216"/>
        <v>-0.11349139512544992</v>
      </c>
      <c r="N1993" s="383">
        <f t="shared" si="210"/>
        <v>-296.55301546280066</v>
      </c>
    </row>
    <row r="1994" spans="2:14" x14ac:dyDescent="0.2">
      <c r="B1994" s="382">
        <v>23</v>
      </c>
      <c r="C1994" s="382">
        <v>6248</v>
      </c>
      <c r="D1994" s="379" t="s">
        <v>2563</v>
      </c>
      <c r="E1994" s="380">
        <v>11788</v>
      </c>
      <c r="F1994" s="380">
        <v>1728</v>
      </c>
      <c r="G1994" s="380">
        <v>17663</v>
      </c>
      <c r="H1994" s="137">
        <f t="shared" si="211"/>
        <v>17.043402777777779</v>
      </c>
      <c r="I1994" s="381">
        <f t="shared" si="212"/>
        <v>0.66738379663703784</v>
      </c>
      <c r="J1994" s="137">
        <f t="shared" si="213"/>
        <v>0.36196830925871637</v>
      </c>
      <c r="K1994" s="137">
        <f t="shared" si="214"/>
        <v>0.25312670430684447</v>
      </c>
      <c r="L1994" s="137">
        <f t="shared" si="215"/>
        <v>0.20618761208783815</v>
      </c>
      <c r="M1994" s="137">
        <f t="shared" si="216"/>
        <v>0.82128262565339893</v>
      </c>
      <c r="N1994" s="383">
        <f t="shared" si="210"/>
        <v>14506.315016915985</v>
      </c>
    </row>
    <row r="1995" spans="2:14" x14ac:dyDescent="0.2">
      <c r="B1995" s="382">
        <v>23</v>
      </c>
      <c r="C1995" s="382">
        <v>6252</v>
      </c>
      <c r="D1995" s="379" t="s">
        <v>2564</v>
      </c>
      <c r="E1995" s="380">
        <v>1740</v>
      </c>
      <c r="F1995" s="380">
        <v>10931</v>
      </c>
      <c r="G1995" s="380">
        <v>2773</v>
      </c>
      <c r="H1995" s="137">
        <f t="shared" si="211"/>
        <v>0.41286250114353673</v>
      </c>
      <c r="I1995" s="381">
        <f t="shared" si="212"/>
        <v>0.62747926433465562</v>
      </c>
      <c r="J1995" s="137">
        <f t="shared" si="213"/>
        <v>-3.8534871502485288E-2</v>
      </c>
      <c r="K1995" s="137">
        <f t="shared" si="214"/>
        <v>-0.1767851752921302</v>
      </c>
      <c r="L1995" s="137">
        <f t="shared" si="215"/>
        <v>0.17271966581894305</v>
      </c>
      <c r="M1995" s="137">
        <f t="shared" si="216"/>
        <v>-4.2600380975672425E-2</v>
      </c>
      <c r="N1995" s="383">
        <f t="shared" si="210"/>
        <v>-118.13085644553964</v>
      </c>
    </row>
    <row r="1996" spans="2:14" x14ac:dyDescent="0.2">
      <c r="B1996" s="382">
        <v>23</v>
      </c>
      <c r="C1996" s="382">
        <v>6253</v>
      </c>
      <c r="D1996" s="379" t="s">
        <v>2565</v>
      </c>
      <c r="E1996" s="380">
        <v>5035</v>
      </c>
      <c r="F1996" s="380">
        <v>4182</v>
      </c>
      <c r="G1996" s="380">
        <v>10488</v>
      </c>
      <c r="H1996" s="137">
        <f t="shared" si="211"/>
        <v>3.7118603538976567</v>
      </c>
      <c r="I1996" s="381">
        <f t="shared" si="212"/>
        <v>0.48007246376811596</v>
      </c>
      <c r="J1996" s="137">
        <f t="shared" si="213"/>
        <v>0.16897903310279819</v>
      </c>
      <c r="K1996" s="137">
        <f t="shared" si="214"/>
        <v>-9.1503618344568299E-2</v>
      </c>
      <c r="L1996" s="137">
        <f t="shared" si="215"/>
        <v>4.9089526674669294E-2</v>
      </c>
      <c r="M1996" s="137">
        <f t="shared" si="216"/>
        <v>0.12656494143289918</v>
      </c>
      <c r="N1996" s="383">
        <f t="shared" si="210"/>
        <v>1327.4131057482466</v>
      </c>
    </row>
    <row r="1997" spans="2:14" x14ac:dyDescent="0.2">
      <c r="B1997" s="382">
        <v>23</v>
      </c>
      <c r="C1997" s="382">
        <v>6254</v>
      </c>
      <c r="D1997" s="379" t="s">
        <v>2566</v>
      </c>
      <c r="E1997" s="380">
        <v>775</v>
      </c>
      <c r="F1997" s="380">
        <v>639</v>
      </c>
      <c r="G1997" s="380">
        <v>4677</v>
      </c>
      <c r="H1997" s="137">
        <f t="shared" si="211"/>
        <v>8.5320813771517994</v>
      </c>
      <c r="I1997" s="381">
        <f t="shared" si="212"/>
        <v>0.16570451143895659</v>
      </c>
      <c r="J1997" s="137">
        <f t="shared" si="213"/>
        <v>1.2677892511573002E-2</v>
      </c>
      <c r="K1997" s="137">
        <f t="shared" si="214"/>
        <v>3.3102693039145585E-2</v>
      </c>
      <c r="L1997" s="137">
        <f t="shared" si="215"/>
        <v>-0.21457099332563095</v>
      </c>
      <c r="M1997" s="137">
        <f t="shared" si="216"/>
        <v>-0.16879040777491236</v>
      </c>
      <c r="N1997" s="383">
        <f t="shared" ref="N1997:N2060" si="217">M1997*G1997</f>
        <v>-789.43273716326507</v>
      </c>
    </row>
    <row r="1998" spans="2:14" x14ac:dyDescent="0.2">
      <c r="B1998" s="382">
        <v>23</v>
      </c>
      <c r="C1998" s="382">
        <v>6261</v>
      </c>
      <c r="D1998" s="379" t="s">
        <v>2567</v>
      </c>
      <c r="E1998" s="380">
        <v>231</v>
      </c>
      <c r="F1998" s="380">
        <v>1021</v>
      </c>
      <c r="G1998" s="380">
        <v>1462</v>
      </c>
      <c r="H1998" s="137">
        <f t="shared" ref="H1998:H2061" si="218">(G1998+E1998)/F1998</f>
        <v>1.6581782566111656</v>
      </c>
      <c r="I1998" s="381">
        <f t="shared" ref="I1998:I2061" si="219">E1998/G1998</f>
        <v>0.15800273597811218</v>
      </c>
      <c r="J1998" s="137">
        <f t="shared" ref="J1998:J2061" si="220">$J$6*(G1998-G$10)/G$11</f>
        <v>-7.3797441682333209E-2</v>
      </c>
      <c r="K1998" s="137">
        <f t="shared" ref="K1998:K2061" si="221">$K$6*(H1998-H$10)/H$11</f>
        <v>-0.14459283347870733</v>
      </c>
      <c r="L1998" s="137">
        <f t="shared" ref="L1998:L2061" si="222">$L$6*(I1998-I$10)/I$11</f>
        <v>-0.22103047530490599</v>
      </c>
      <c r="M1998" s="137">
        <f t="shared" ref="M1998:M2061" si="223">SUM(J1998:L1998)</f>
        <v>-0.43942075046594653</v>
      </c>
      <c r="N1998" s="383">
        <f t="shared" si="217"/>
        <v>-642.43313718121385</v>
      </c>
    </row>
    <row r="1999" spans="2:14" x14ac:dyDescent="0.2">
      <c r="B1999" s="382">
        <v>23</v>
      </c>
      <c r="C1999" s="382">
        <v>6263</v>
      </c>
      <c r="D1999" s="379" t="s">
        <v>2568</v>
      </c>
      <c r="E1999" s="380">
        <v>908</v>
      </c>
      <c r="F1999" s="380">
        <v>431</v>
      </c>
      <c r="G1999" s="380">
        <v>3906</v>
      </c>
      <c r="H1999" s="137">
        <f t="shared" si="218"/>
        <v>11.169373549883991</v>
      </c>
      <c r="I1999" s="381">
        <f t="shared" si="219"/>
        <v>0.23246287762416795</v>
      </c>
      <c r="J1999" s="137">
        <f t="shared" si="220"/>
        <v>-8.0600492189096366E-3</v>
      </c>
      <c r="K1999" s="137">
        <f t="shared" si="221"/>
        <v>0.10127866424459966</v>
      </c>
      <c r="L1999" s="137">
        <f t="shared" si="222"/>
        <v>-0.15858072646683369</v>
      </c>
      <c r="M1999" s="137">
        <f t="shared" si="223"/>
        <v>-6.5362111441143664E-2</v>
      </c>
      <c r="N1999" s="383">
        <f t="shared" si="217"/>
        <v>-255.30440728910716</v>
      </c>
    </row>
    <row r="2000" spans="2:14" x14ac:dyDescent="0.2">
      <c r="B2000" s="382">
        <v>23</v>
      </c>
      <c r="C2000" s="382">
        <v>6265</v>
      </c>
      <c r="D2000" s="379" t="s">
        <v>2569</v>
      </c>
      <c r="E2000" s="380">
        <v>1586</v>
      </c>
      <c r="F2000" s="380">
        <v>3007</v>
      </c>
      <c r="G2000" s="380">
        <v>8182</v>
      </c>
      <c r="H2000" s="137">
        <f t="shared" si="218"/>
        <v>3.248420352510808</v>
      </c>
      <c r="I2000" s="381">
        <f t="shared" si="219"/>
        <v>0.19384013688584698</v>
      </c>
      <c r="J2000" s="137">
        <f t="shared" si="220"/>
        <v>0.10695349013199019</v>
      </c>
      <c r="K2000" s="137">
        <f t="shared" si="221"/>
        <v>-0.10348388830353648</v>
      </c>
      <c r="L2000" s="137">
        <f t="shared" si="222"/>
        <v>-0.19097363366826514</v>
      </c>
      <c r="M2000" s="137">
        <f t="shared" si="223"/>
        <v>-0.18750403183981143</v>
      </c>
      <c r="N2000" s="383">
        <f t="shared" si="217"/>
        <v>-1534.1579885133372</v>
      </c>
    </row>
    <row r="2001" spans="2:14" x14ac:dyDescent="0.2">
      <c r="B2001" s="382">
        <v>23</v>
      </c>
      <c r="C2001" s="382">
        <v>6266</v>
      </c>
      <c r="D2001" s="379" t="s">
        <v>2570</v>
      </c>
      <c r="E2001" s="380">
        <v>38006</v>
      </c>
      <c r="F2001" s="380">
        <v>3247</v>
      </c>
      <c r="G2001" s="380">
        <v>36624</v>
      </c>
      <c r="H2001" s="137">
        <f t="shared" si="218"/>
        <v>22.984293193717278</v>
      </c>
      <c r="I2001" s="381">
        <f t="shared" si="219"/>
        <v>1.0377348186981215</v>
      </c>
      <c r="J2001" s="137">
        <f t="shared" si="220"/>
        <v>0.87197105005207731</v>
      </c>
      <c r="K2001" s="137">
        <f t="shared" si="221"/>
        <v>0.40670315598692097</v>
      </c>
      <c r="L2001" s="137">
        <f t="shared" si="222"/>
        <v>0.51680115375390034</v>
      </c>
      <c r="M2001" s="137">
        <f t="shared" si="223"/>
        <v>1.7954753597928987</v>
      </c>
      <c r="N2001" s="383">
        <f t="shared" si="217"/>
        <v>65757.489577055123</v>
      </c>
    </row>
    <row r="2002" spans="2:14" x14ac:dyDescent="0.2">
      <c r="B2002" s="382">
        <v>23</v>
      </c>
      <c r="C2002" s="382">
        <v>6267</v>
      </c>
      <c r="D2002" s="379" t="s">
        <v>2571</v>
      </c>
      <c r="E2002" s="380">
        <v>317</v>
      </c>
      <c r="F2002" s="380">
        <v>117</v>
      </c>
      <c r="G2002" s="380">
        <v>621</v>
      </c>
      <c r="H2002" s="137">
        <f t="shared" si="218"/>
        <v>8.017094017094017</v>
      </c>
      <c r="I2002" s="381">
        <f t="shared" si="219"/>
        <v>0.51046698872785834</v>
      </c>
      <c r="J2002" s="137">
        <f t="shared" si="220"/>
        <v>-9.6418205619215047E-2</v>
      </c>
      <c r="K2002" s="137">
        <f t="shared" si="221"/>
        <v>1.978988538230602E-2</v>
      </c>
      <c r="L2002" s="137">
        <f t="shared" si="222"/>
        <v>7.4581426204099951E-2</v>
      </c>
      <c r="M2002" s="137">
        <f t="shared" si="223"/>
        <v>-2.0468940328090685E-3</v>
      </c>
      <c r="N2002" s="383">
        <f t="shared" si="217"/>
        <v>-1.2711211943744316</v>
      </c>
    </row>
    <row r="2003" spans="2:14" x14ac:dyDescent="0.2">
      <c r="B2003" s="382">
        <v>23</v>
      </c>
      <c r="C2003" s="382">
        <v>6281</v>
      </c>
      <c r="D2003" s="379" t="s">
        <v>2572</v>
      </c>
      <c r="E2003" s="380">
        <v>246</v>
      </c>
      <c r="F2003" s="380">
        <v>466</v>
      </c>
      <c r="G2003" s="380">
        <v>1367</v>
      </c>
      <c r="H2003" s="137">
        <f t="shared" si="218"/>
        <v>3.4613733905579398</v>
      </c>
      <c r="I2003" s="381">
        <f t="shared" si="219"/>
        <v>0.1799561082662765</v>
      </c>
      <c r="J2003" s="137">
        <f t="shared" si="220"/>
        <v>-7.6352700391017825E-2</v>
      </c>
      <c r="K2003" s="137">
        <f t="shared" si="221"/>
        <v>-9.79788933165857E-2</v>
      </c>
      <c r="L2003" s="137">
        <f t="shared" si="222"/>
        <v>-0.20261817369982055</v>
      </c>
      <c r="M2003" s="137">
        <f t="shared" si="223"/>
        <v>-0.37694976740742409</v>
      </c>
      <c r="N2003" s="383">
        <f t="shared" si="217"/>
        <v>-515.29033204594873</v>
      </c>
    </row>
    <row r="2004" spans="2:14" x14ac:dyDescent="0.2">
      <c r="B2004" s="382">
        <v>23</v>
      </c>
      <c r="C2004" s="382">
        <v>6282</v>
      </c>
      <c r="D2004" s="379" t="s">
        <v>2573</v>
      </c>
      <c r="E2004" s="380">
        <v>31</v>
      </c>
      <c r="F2004" s="380">
        <v>1401</v>
      </c>
      <c r="G2004" s="380">
        <v>191</v>
      </c>
      <c r="H2004" s="137">
        <f t="shared" si="218"/>
        <v>0.15845824411134904</v>
      </c>
      <c r="I2004" s="381">
        <f t="shared" si="219"/>
        <v>0.16230366492146597</v>
      </c>
      <c r="J2004" s="137">
        <f t="shared" si="220"/>
        <v>-0.10798411345852443</v>
      </c>
      <c r="K2004" s="137">
        <f t="shared" si="221"/>
        <v>-0.18336171523006323</v>
      </c>
      <c r="L2004" s="137">
        <f t="shared" si="222"/>
        <v>-0.21742328458051027</v>
      </c>
      <c r="M2004" s="137">
        <f t="shared" si="223"/>
        <v>-0.50876911326909791</v>
      </c>
      <c r="N2004" s="383">
        <f t="shared" si="217"/>
        <v>-97.174900634397702</v>
      </c>
    </row>
    <row r="2005" spans="2:14" x14ac:dyDescent="0.2">
      <c r="B2005" s="382">
        <v>23</v>
      </c>
      <c r="C2005" s="382">
        <v>6283</v>
      </c>
      <c r="D2005" s="379" t="s">
        <v>2574</v>
      </c>
      <c r="E2005" s="380">
        <v>77</v>
      </c>
      <c r="F2005" s="380">
        <v>539</v>
      </c>
      <c r="G2005" s="380">
        <v>294</v>
      </c>
      <c r="H2005" s="137">
        <f t="shared" si="218"/>
        <v>0.68831168831168832</v>
      </c>
      <c r="I2005" s="381">
        <f t="shared" si="219"/>
        <v>0.26190476190476192</v>
      </c>
      <c r="J2005" s="137">
        <f t="shared" si="220"/>
        <v>-0.10521367506910846</v>
      </c>
      <c r="K2005" s="137">
        <f t="shared" si="221"/>
        <v>-0.16966460820172444</v>
      </c>
      <c r="L2005" s="137">
        <f t="shared" si="222"/>
        <v>-0.13388780703374159</v>
      </c>
      <c r="M2005" s="137">
        <f t="shared" si="223"/>
        <v>-0.4087660903045745</v>
      </c>
      <c r="N2005" s="383">
        <f t="shared" si="217"/>
        <v>-120.1772305495449</v>
      </c>
    </row>
    <row r="2006" spans="2:14" x14ac:dyDescent="0.2">
      <c r="B2006" s="382">
        <v>23</v>
      </c>
      <c r="C2006" s="382">
        <v>6285</v>
      </c>
      <c r="D2006" s="379" t="s">
        <v>2575</v>
      </c>
      <c r="E2006" s="380">
        <v>564</v>
      </c>
      <c r="F2006" s="380">
        <v>1059</v>
      </c>
      <c r="G2006" s="380">
        <v>1295</v>
      </c>
      <c r="H2006" s="137">
        <f t="shared" si="218"/>
        <v>1.7554296506137865</v>
      </c>
      <c r="I2006" s="381">
        <f t="shared" si="219"/>
        <v>0.43552123552123551</v>
      </c>
      <c r="J2006" s="137">
        <f t="shared" si="220"/>
        <v>-7.8289317517599863E-2</v>
      </c>
      <c r="K2006" s="137">
        <f t="shared" si="221"/>
        <v>-0.14207881235288564</v>
      </c>
      <c r="L2006" s="137">
        <f t="shared" si="222"/>
        <v>1.1724394767312902E-2</v>
      </c>
      <c r="M2006" s="137">
        <f t="shared" si="223"/>
        <v>-0.20864373510317258</v>
      </c>
      <c r="N2006" s="383">
        <f t="shared" si="217"/>
        <v>-270.19363695860847</v>
      </c>
    </row>
    <row r="2007" spans="2:14" x14ac:dyDescent="0.2">
      <c r="B2007" s="382">
        <v>23</v>
      </c>
      <c r="C2007" s="382">
        <v>6286</v>
      </c>
      <c r="D2007" s="379" t="s">
        <v>2576</v>
      </c>
      <c r="E2007" s="380">
        <v>145</v>
      </c>
      <c r="F2007" s="380">
        <v>107</v>
      </c>
      <c r="G2007" s="380">
        <v>733</v>
      </c>
      <c r="H2007" s="137">
        <f t="shared" si="218"/>
        <v>8.2056074766355138</v>
      </c>
      <c r="I2007" s="381">
        <f t="shared" si="219"/>
        <v>0.19781718963165076</v>
      </c>
      <c r="J2007" s="137">
        <f t="shared" si="220"/>
        <v>-9.3405690088976326E-2</v>
      </c>
      <c r="K2007" s="137">
        <f t="shared" si="221"/>
        <v>2.4663099022578218E-2</v>
      </c>
      <c r="L2007" s="137">
        <f t="shared" si="222"/>
        <v>-0.18763807803271704</v>
      </c>
      <c r="M2007" s="137">
        <f t="shared" si="223"/>
        <v>-0.25638066909911517</v>
      </c>
      <c r="N2007" s="383">
        <f t="shared" si="217"/>
        <v>-187.92703044965143</v>
      </c>
    </row>
    <row r="2008" spans="2:14" x14ac:dyDescent="0.2">
      <c r="B2008" s="382">
        <v>23</v>
      </c>
      <c r="C2008" s="382">
        <v>6287</v>
      </c>
      <c r="D2008" s="379" t="s">
        <v>2577</v>
      </c>
      <c r="E2008" s="380">
        <v>99</v>
      </c>
      <c r="F2008" s="380">
        <v>1010</v>
      </c>
      <c r="G2008" s="380">
        <v>461</v>
      </c>
      <c r="H2008" s="137">
        <f t="shared" si="218"/>
        <v>0.5544554455445545</v>
      </c>
      <c r="I2008" s="381">
        <f t="shared" si="219"/>
        <v>0.21475054229934923</v>
      </c>
      <c r="J2008" s="137">
        <f t="shared" si="220"/>
        <v>-0.10072179923384178</v>
      </c>
      <c r="K2008" s="137">
        <f t="shared" si="221"/>
        <v>-0.1731248919908763</v>
      </c>
      <c r="L2008" s="137">
        <f t="shared" si="222"/>
        <v>-0.17343606877370984</v>
      </c>
      <c r="M2008" s="137">
        <f t="shared" si="223"/>
        <v>-0.44728275999842793</v>
      </c>
      <c r="N2008" s="383">
        <f t="shared" si="217"/>
        <v>-206.19735235927527</v>
      </c>
    </row>
    <row r="2009" spans="2:14" x14ac:dyDescent="0.2">
      <c r="B2009" s="382">
        <v>23</v>
      </c>
      <c r="C2009" s="382">
        <v>6288</v>
      </c>
      <c r="D2009" s="379" t="s">
        <v>2578</v>
      </c>
      <c r="E2009" s="380">
        <v>153</v>
      </c>
      <c r="F2009" s="380">
        <v>1282</v>
      </c>
      <c r="G2009" s="380">
        <v>379</v>
      </c>
      <c r="H2009" s="137">
        <f t="shared" si="218"/>
        <v>0.41497659906396256</v>
      </c>
      <c r="I2009" s="381">
        <f t="shared" si="219"/>
        <v>0.40369393139841686</v>
      </c>
      <c r="J2009" s="137">
        <f t="shared" si="220"/>
        <v>-0.10292739096133799</v>
      </c>
      <c r="K2009" s="137">
        <f t="shared" si="221"/>
        <v>-0.17673052428287206</v>
      </c>
      <c r="L2009" s="137">
        <f t="shared" si="222"/>
        <v>-1.4969177185732822E-2</v>
      </c>
      <c r="M2009" s="137">
        <f t="shared" si="223"/>
        <v>-0.29462709242994284</v>
      </c>
      <c r="N2009" s="383">
        <f t="shared" si="217"/>
        <v>-111.66366803094833</v>
      </c>
    </row>
    <row r="2010" spans="2:14" x14ac:dyDescent="0.2">
      <c r="B2010" s="382">
        <v>23</v>
      </c>
      <c r="C2010" s="382">
        <v>6289</v>
      </c>
      <c r="D2010" s="379" t="s">
        <v>2579</v>
      </c>
      <c r="E2010" s="380">
        <v>127</v>
      </c>
      <c r="F2010" s="380">
        <v>1082</v>
      </c>
      <c r="G2010" s="380">
        <v>362</v>
      </c>
      <c r="H2010" s="137">
        <f t="shared" si="218"/>
        <v>0.45194085027726433</v>
      </c>
      <c r="I2010" s="381">
        <f t="shared" si="219"/>
        <v>0.35082872928176795</v>
      </c>
      <c r="J2010" s="137">
        <f t="shared" si="220"/>
        <v>-0.10338464778289209</v>
      </c>
      <c r="K2010" s="137">
        <f t="shared" si="221"/>
        <v>-0.17577497079797377</v>
      </c>
      <c r="L2010" s="137">
        <f t="shared" si="222"/>
        <v>-5.9307242108464941E-2</v>
      </c>
      <c r="M2010" s="137">
        <f t="shared" si="223"/>
        <v>-0.3384668606893308</v>
      </c>
      <c r="N2010" s="383">
        <f t="shared" si="217"/>
        <v>-122.52500356953774</v>
      </c>
    </row>
    <row r="2011" spans="2:14" x14ac:dyDescent="0.2">
      <c r="B2011" s="382">
        <v>23</v>
      </c>
      <c r="C2011" s="382">
        <v>6290</v>
      </c>
      <c r="D2011" s="379" t="s">
        <v>2580</v>
      </c>
      <c r="E2011" s="380">
        <v>1564</v>
      </c>
      <c r="F2011" s="380">
        <v>676</v>
      </c>
      <c r="G2011" s="380">
        <v>1592</v>
      </c>
      <c r="H2011" s="137">
        <f t="shared" si="218"/>
        <v>4.668639053254438</v>
      </c>
      <c r="I2011" s="381">
        <f t="shared" si="219"/>
        <v>0.98241206030150752</v>
      </c>
      <c r="J2011" s="137">
        <f t="shared" si="220"/>
        <v>-7.0300771870448961E-2</v>
      </c>
      <c r="K2011" s="137">
        <f t="shared" si="221"/>
        <v>-6.6770174802830096E-2</v>
      </c>
      <c r="L2011" s="137">
        <f t="shared" si="222"/>
        <v>0.47040193545371717</v>
      </c>
      <c r="M2011" s="137">
        <f t="shared" si="223"/>
        <v>0.3333309887804381</v>
      </c>
      <c r="N2011" s="383">
        <f t="shared" si="217"/>
        <v>530.66293413845744</v>
      </c>
    </row>
    <row r="2012" spans="2:14" x14ac:dyDescent="0.2">
      <c r="B2012" s="382">
        <v>23</v>
      </c>
      <c r="C2012" s="382">
        <v>6291</v>
      </c>
      <c r="D2012" s="379" t="s">
        <v>2581</v>
      </c>
      <c r="E2012" s="380">
        <v>510</v>
      </c>
      <c r="F2012" s="380">
        <v>636</v>
      </c>
      <c r="G2012" s="380">
        <v>1067</v>
      </c>
      <c r="H2012" s="137">
        <f t="shared" si="218"/>
        <v>2.4795597484276728</v>
      </c>
      <c r="I2012" s="381">
        <f t="shared" si="219"/>
        <v>0.47797563261480785</v>
      </c>
      <c r="J2012" s="137">
        <f t="shared" si="220"/>
        <v>-8.4421938418442991E-2</v>
      </c>
      <c r="K2012" s="137">
        <f t="shared" si="221"/>
        <v>-0.12335950881572107</v>
      </c>
      <c r="L2012" s="137">
        <f t="shared" si="222"/>
        <v>4.733091359678411E-2</v>
      </c>
      <c r="M2012" s="137">
        <f t="shared" si="223"/>
        <v>-0.16045053363737993</v>
      </c>
      <c r="N2012" s="383">
        <f t="shared" si="217"/>
        <v>-171.20071939108439</v>
      </c>
    </row>
    <row r="2013" spans="2:14" x14ac:dyDescent="0.2">
      <c r="B2013" s="382">
        <v>23</v>
      </c>
      <c r="C2013" s="382">
        <v>6292</v>
      </c>
      <c r="D2013" s="379" t="s">
        <v>2582</v>
      </c>
      <c r="E2013" s="380">
        <v>1375</v>
      </c>
      <c r="F2013" s="380">
        <v>2893</v>
      </c>
      <c r="G2013" s="380">
        <v>2268</v>
      </c>
      <c r="H2013" s="137">
        <f t="shared" si="218"/>
        <v>1.2592464569650881</v>
      </c>
      <c r="I2013" s="381">
        <f t="shared" si="219"/>
        <v>0.60626102292768957</v>
      </c>
      <c r="J2013" s="137">
        <f t="shared" si="220"/>
        <v>-5.2118088848650969E-2</v>
      </c>
      <c r="K2013" s="137">
        <f t="shared" si="221"/>
        <v>-0.1549055182721539</v>
      </c>
      <c r="L2013" s="137">
        <f t="shared" si="222"/>
        <v>0.1549239187607476</v>
      </c>
      <c r="M2013" s="137">
        <f t="shared" si="223"/>
        <v>-5.2099688360057267E-2</v>
      </c>
      <c r="N2013" s="383">
        <f t="shared" si="217"/>
        <v>-118.16209320060989</v>
      </c>
    </row>
    <row r="2014" spans="2:14" x14ac:dyDescent="0.2">
      <c r="B2014" s="382">
        <v>23</v>
      </c>
      <c r="C2014" s="382">
        <v>6293</v>
      </c>
      <c r="D2014" s="379" t="s">
        <v>2583</v>
      </c>
      <c r="E2014" s="380">
        <v>356</v>
      </c>
      <c r="F2014" s="380">
        <v>943</v>
      </c>
      <c r="G2014" s="380">
        <v>1112</v>
      </c>
      <c r="H2014" s="137">
        <f t="shared" si="218"/>
        <v>1.5567338282078473</v>
      </c>
      <c r="I2014" s="381">
        <f t="shared" si="219"/>
        <v>0.32014388489208634</v>
      </c>
      <c r="J2014" s="137">
        <f t="shared" si="220"/>
        <v>-8.3211552714329215E-2</v>
      </c>
      <c r="K2014" s="137">
        <f t="shared" si="221"/>
        <v>-0.14721524767357203</v>
      </c>
      <c r="L2014" s="137">
        <f t="shared" si="222"/>
        <v>-8.5042632653111502E-2</v>
      </c>
      <c r="M2014" s="137">
        <f t="shared" si="223"/>
        <v>-0.31546943304101277</v>
      </c>
      <c r="N2014" s="383">
        <f t="shared" si="217"/>
        <v>-350.8020095416062</v>
      </c>
    </row>
    <row r="2015" spans="2:14" x14ac:dyDescent="0.2">
      <c r="B2015" s="382">
        <v>23</v>
      </c>
      <c r="C2015" s="382">
        <v>6294</v>
      </c>
      <c r="D2015" s="379" t="s">
        <v>2584</v>
      </c>
      <c r="E2015" s="380">
        <v>106</v>
      </c>
      <c r="F2015" s="380">
        <v>974</v>
      </c>
      <c r="G2015" s="380">
        <v>541</v>
      </c>
      <c r="H2015" s="137">
        <f t="shared" si="218"/>
        <v>0.66427104722792607</v>
      </c>
      <c r="I2015" s="381">
        <f t="shared" si="219"/>
        <v>0.19593345656192238</v>
      </c>
      <c r="J2015" s="137">
        <f t="shared" si="220"/>
        <v>-9.8570002426528414E-2</v>
      </c>
      <c r="K2015" s="137">
        <f t="shared" si="221"/>
        <v>-0.17028607671827078</v>
      </c>
      <c r="L2015" s="137">
        <f t="shared" si="222"/>
        <v>-0.18921796566765736</v>
      </c>
      <c r="M2015" s="137">
        <f t="shared" si="223"/>
        <v>-0.45807404481245656</v>
      </c>
      <c r="N2015" s="383">
        <f t="shared" si="217"/>
        <v>-247.81805824353899</v>
      </c>
    </row>
    <row r="2016" spans="2:14" x14ac:dyDescent="0.2">
      <c r="B2016" s="382">
        <v>23</v>
      </c>
      <c r="C2016" s="382">
        <v>6295</v>
      </c>
      <c r="D2016" s="379" t="s">
        <v>2585</v>
      </c>
      <c r="E2016" s="380">
        <v>320</v>
      </c>
      <c r="F2016" s="380">
        <v>1289</v>
      </c>
      <c r="G2016" s="380">
        <v>1366</v>
      </c>
      <c r="H2016" s="137">
        <f t="shared" si="218"/>
        <v>1.3079906904577192</v>
      </c>
      <c r="I2016" s="381">
        <f t="shared" si="219"/>
        <v>0.23426061493411421</v>
      </c>
      <c r="J2016" s="137">
        <f t="shared" si="220"/>
        <v>-7.6379597851109246E-2</v>
      </c>
      <c r="K2016" s="137">
        <f t="shared" si="221"/>
        <v>-0.15364544345246384</v>
      </c>
      <c r="L2016" s="137">
        <f t="shared" si="222"/>
        <v>-0.15707296350800615</v>
      </c>
      <c r="M2016" s="137">
        <f t="shared" si="223"/>
        <v>-0.38709800481157924</v>
      </c>
      <c r="N2016" s="383">
        <f t="shared" si="217"/>
        <v>-528.77587457261723</v>
      </c>
    </row>
    <row r="2017" spans="2:14" x14ac:dyDescent="0.2">
      <c r="B2017" s="382">
        <v>23</v>
      </c>
      <c r="C2017" s="382">
        <v>6296</v>
      </c>
      <c r="D2017" s="379" t="s">
        <v>2586</v>
      </c>
      <c r="E2017" s="380">
        <v>178</v>
      </c>
      <c r="F2017" s="380">
        <v>1248</v>
      </c>
      <c r="G2017" s="380">
        <v>494</v>
      </c>
      <c r="H2017" s="137">
        <f t="shared" si="218"/>
        <v>0.53846153846153844</v>
      </c>
      <c r="I2017" s="381">
        <f t="shared" si="219"/>
        <v>0.36032388663967613</v>
      </c>
      <c r="J2017" s="137">
        <f t="shared" si="220"/>
        <v>-9.9834183050825032E-2</v>
      </c>
      <c r="K2017" s="137">
        <f t="shared" si="221"/>
        <v>-0.17353834642722146</v>
      </c>
      <c r="L2017" s="137">
        <f t="shared" si="222"/>
        <v>-5.1343650056787059E-2</v>
      </c>
      <c r="M2017" s="137">
        <f t="shared" si="223"/>
        <v>-0.3247161795348335</v>
      </c>
      <c r="N2017" s="383">
        <f t="shared" si="217"/>
        <v>-160.40979269020775</v>
      </c>
    </row>
    <row r="2018" spans="2:14" x14ac:dyDescent="0.2">
      <c r="B2018" s="382">
        <v>23</v>
      </c>
      <c r="C2018" s="382">
        <v>6297</v>
      </c>
      <c r="D2018" s="379" t="s">
        <v>2587</v>
      </c>
      <c r="E2018" s="380">
        <v>13503</v>
      </c>
      <c r="F2018" s="380">
        <v>1277</v>
      </c>
      <c r="G2018" s="380">
        <v>8483</v>
      </c>
      <c r="H2018" s="137">
        <f t="shared" si="218"/>
        <v>17.216914643696164</v>
      </c>
      <c r="I2018" s="381">
        <f t="shared" si="219"/>
        <v>1.5917717788518213</v>
      </c>
      <c r="J2018" s="137">
        <f t="shared" si="220"/>
        <v>0.11504962561950675</v>
      </c>
      <c r="K2018" s="137">
        <f t="shared" si="221"/>
        <v>0.25761211555439745</v>
      </c>
      <c r="L2018" s="137">
        <f t="shared" si="222"/>
        <v>0.98147216086902533</v>
      </c>
      <c r="M2018" s="137">
        <f t="shared" si="223"/>
        <v>1.3541339020429295</v>
      </c>
      <c r="N2018" s="383">
        <f t="shared" si="217"/>
        <v>11487.117891030171</v>
      </c>
    </row>
    <row r="2019" spans="2:14" x14ac:dyDescent="0.2">
      <c r="B2019" s="382">
        <v>23</v>
      </c>
      <c r="C2019" s="382">
        <v>6298</v>
      </c>
      <c r="D2019" s="379" t="s">
        <v>2588</v>
      </c>
      <c r="E2019" s="380">
        <v>545</v>
      </c>
      <c r="F2019" s="380">
        <v>3387</v>
      </c>
      <c r="G2019" s="380">
        <v>1324</v>
      </c>
      <c r="H2019" s="137">
        <f t="shared" si="218"/>
        <v>0.55181576616474759</v>
      </c>
      <c r="I2019" s="381">
        <f t="shared" si="219"/>
        <v>0.41163141993957703</v>
      </c>
      <c r="J2019" s="137">
        <f t="shared" si="220"/>
        <v>-7.7509291174948786E-2</v>
      </c>
      <c r="K2019" s="137">
        <f t="shared" si="221"/>
        <v>-0.17319312967316652</v>
      </c>
      <c r="L2019" s="137">
        <f t="shared" si="222"/>
        <v>-8.3120025572342975E-3</v>
      </c>
      <c r="M2019" s="137">
        <f t="shared" si="223"/>
        <v>-0.25901442340534964</v>
      </c>
      <c r="N2019" s="383">
        <f t="shared" si="217"/>
        <v>-342.93509658868294</v>
      </c>
    </row>
    <row r="2020" spans="2:14" x14ac:dyDescent="0.2">
      <c r="B2020" s="382">
        <v>23</v>
      </c>
      <c r="C2020" s="382">
        <v>6299</v>
      </c>
      <c r="D2020" s="379" t="s">
        <v>2589</v>
      </c>
      <c r="E2020" s="380">
        <v>62</v>
      </c>
      <c r="F2020" s="380">
        <v>711</v>
      </c>
      <c r="G2020" s="380">
        <v>324</v>
      </c>
      <c r="H2020" s="137">
        <f t="shared" si="218"/>
        <v>0.54289732770745425</v>
      </c>
      <c r="I2020" s="381">
        <f t="shared" si="219"/>
        <v>0.19135802469135801</v>
      </c>
      <c r="J2020" s="137">
        <f t="shared" si="220"/>
        <v>-0.10440675126636595</v>
      </c>
      <c r="K2020" s="137">
        <f t="shared" si="221"/>
        <v>-0.17342367796423136</v>
      </c>
      <c r="L2020" s="137">
        <f t="shared" si="222"/>
        <v>-0.19305538210047438</v>
      </c>
      <c r="M2020" s="137">
        <f t="shared" si="223"/>
        <v>-0.47088581133107166</v>
      </c>
      <c r="N2020" s="383">
        <f t="shared" si="217"/>
        <v>-152.56700287126722</v>
      </c>
    </row>
    <row r="2021" spans="2:14" x14ac:dyDescent="0.2">
      <c r="B2021" s="382">
        <v>23</v>
      </c>
      <c r="C2021" s="382">
        <v>6300</v>
      </c>
      <c r="D2021" s="379" t="s">
        <v>2590</v>
      </c>
      <c r="E2021" s="380">
        <v>7374</v>
      </c>
      <c r="F2021" s="380">
        <v>3602</v>
      </c>
      <c r="G2021" s="380">
        <v>6023</v>
      </c>
      <c r="H2021" s="137">
        <f t="shared" si="218"/>
        <v>3.7193225985563574</v>
      </c>
      <c r="I2021" s="381">
        <f t="shared" si="219"/>
        <v>1.2243068238419392</v>
      </c>
      <c r="J2021" s="137">
        <f t="shared" si="220"/>
        <v>4.8881873794620515E-2</v>
      </c>
      <c r="K2021" s="137">
        <f t="shared" si="221"/>
        <v>-9.1310713750136274E-2</v>
      </c>
      <c r="L2021" s="137">
        <f t="shared" si="222"/>
        <v>0.673279164725615</v>
      </c>
      <c r="M2021" s="137">
        <f t="shared" si="223"/>
        <v>0.63085032477009928</v>
      </c>
      <c r="N2021" s="383">
        <f t="shared" si="217"/>
        <v>3799.611506090308</v>
      </c>
    </row>
    <row r="2022" spans="2:14" x14ac:dyDescent="0.2">
      <c r="B2022" s="382">
        <v>24</v>
      </c>
      <c r="C2022" s="382">
        <v>6404</v>
      </c>
      <c r="D2022" s="379" t="s">
        <v>2591</v>
      </c>
      <c r="E2022" s="380">
        <v>4619</v>
      </c>
      <c r="F2022" s="380">
        <v>1645</v>
      </c>
      <c r="G2022" s="380">
        <v>6320</v>
      </c>
      <c r="H2022" s="137">
        <f t="shared" si="218"/>
        <v>6.6498480243161096</v>
      </c>
      <c r="I2022" s="381">
        <f t="shared" si="219"/>
        <v>0.73085443037974684</v>
      </c>
      <c r="J2022" s="137">
        <f t="shared" si="220"/>
        <v>5.6870419441771417E-2</v>
      </c>
      <c r="K2022" s="137">
        <f t="shared" si="221"/>
        <v>-1.555444407734259E-2</v>
      </c>
      <c r="L2022" s="137">
        <f t="shared" si="222"/>
        <v>0.25942045650904416</v>
      </c>
      <c r="M2022" s="137">
        <f t="shared" si="223"/>
        <v>0.30073643187347299</v>
      </c>
      <c r="N2022" s="383">
        <f t="shared" si="217"/>
        <v>1900.6542494403493</v>
      </c>
    </row>
    <row r="2023" spans="2:14" x14ac:dyDescent="0.2">
      <c r="B2023" s="382">
        <v>24</v>
      </c>
      <c r="C2023" s="382">
        <v>6408</v>
      </c>
      <c r="D2023" s="379" t="s">
        <v>2592</v>
      </c>
      <c r="E2023" s="380">
        <v>1922</v>
      </c>
      <c r="F2023" s="380">
        <v>362</v>
      </c>
      <c r="G2023" s="380">
        <v>4798</v>
      </c>
      <c r="H2023" s="137">
        <f t="shared" si="218"/>
        <v>18.563535911602209</v>
      </c>
      <c r="I2023" s="381">
        <f t="shared" si="219"/>
        <v>0.40058357649020426</v>
      </c>
      <c r="J2023" s="137">
        <f t="shared" si="220"/>
        <v>1.593248518263448E-2</v>
      </c>
      <c r="K2023" s="137">
        <f t="shared" si="221"/>
        <v>0.29242328048130195</v>
      </c>
      <c r="L2023" s="137">
        <f t="shared" si="222"/>
        <v>-1.7577833018519989E-2</v>
      </c>
      <c r="M2023" s="137">
        <f t="shared" si="223"/>
        <v>0.2907779326454164</v>
      </c>
      <c r="N2023" s="383">
        <f t="shared" si="217"/>
        <v>1395.152520832708</v>
      </c>
    </row>
    <row r="2024" spans="2:14" x14ac:dyDescent="0.2">
      <c r="B2024" s="382">
        <v>24</v>
      </c>
      <c r="C2024" s="382">
        <v>6413</v>
      </c>
      <c r="D2024" s="379" t="s">
        <v>2593</v>
      </c>
      <c r="E2024" s="380">
        <v>231</v>
      </c>
      <c r="F2024" s="380">
        <v>2562</v>
      </c>
      <c r="G2024" s="380">
        <v>1325</v>
      </c>
      <c r="H2024" s="137">
        <f t="shared" si="218"/>
        <v>0.60733801717408276</v>
      </c>
      <c r="I2024" s="381">
        <f t="shared" si="219"/>
        <v>0.17433962264150943</v>
      </c>
      <c r="J2024" s="137">
        <f t="shared" si="220"/>
        <v>-7.748239371485735E-2</v>
      </c>
      <c r="K2024" s="137">
        <f t="shared" si="221"/>
        <v>-0.17175783804138914</v>
      </c>
      <c r="L2024" s="137">
        <f t="shared" si="222"/>
        <v>-0.20732872230831798</v>
      </c>
      <c r="M2024" s="137">
        <f t="shared" si="223"/>
        <v>-0.45656895406456444</v>
      </c>
      <c r="N2024" s="383">
        <f t="shared" si="217"/>
        <v>-604.95386413554786</v>
      </c>
    </row>
    <row r="2025" spans="2:14" x14ac:dyDescent="0.2">
      <c r="B2025" s="382">
        <v>24</v>
      </c>
      <c r="C2025" s="382">
        <v>6416</v>
      </c>
      <c r="D2025" s="379" t="s">
        <v>2594</v>
      </c>
      <c r="E2025" s="380">
        <v>2817</v>
      </c>
      <c r="F2025" s="380">
        <v>875</v>
      </c>
      <c r="G2025" s="380">
        <v>9312</v>
      </c>
      <c r="H2025" s="137">
        <f t="shared" si="218"/>
        <v>13.861714285714285</v>
      </c>
      <c r="I2025" s="381">
        <f t="shared" si="219"/>
        <v>0.30251288659793812</v>
      </c>
      <c r="J2025" s="137">
        <f t="shared" si="220"/>
        <v>0.13734762003529161</v>
      </c>
      <c r="K2025" s="137">
        <f t="shared" si="221"/>
        <v>0.17087768189575331</v>
      </c>
      <c r="L2025" s="137">
        <f t="shared" si="222"/>
        <v>-9.982975756173515E-2</v>
      </c>
      <c r="M2025" s="137">
        <f t="shared" si="223"/>
        <v>0.20839554436930977</v>
      </c>
      <c r="N2025" s="383">
        <f t="shared" si="217"/>
        <v>1940.5793091670125</v>
      </c>
    </row>
    <row r="2026" spans="2:14" x14ac:dyDescent="0.2">
      <c r="B2026" s="382">
        <v>24</v>
      </c>
      <c r="C2026" s="382">
        <v>6417</v>
      </c>
      <c r="D2026" s="379" t="s">
        <v>2595</v>
      </c>
      <c r="E2026" s="380">
        <v>3248</v>
      </c>
      <c r="F2026" s="380">
        <v>4178</v>
      </c>
      <c r="G2026" s="380">
        <v>9082</v>
      </c>
      <c r="H2026" s="137">
        <f t="shared" si="218"/>
        <v>2.9511728099569172</v>
      </c>
      <c r="I2026" s="381">
        <f t="shared" si="219"/>
        <v>0.35763047786831093</v>
      </c>
      <c r="J2026" s="137">
        <f t="shared" si="220"/>
        <v>0.13116120421426564</v>
      </c>
      <c r="K2026" s="137">
        <f t="shared" si="221"/>
        <v>-0.11116795915149705</v>
      </c>
      <c r="L2026" s="137">
        <f t="shared" si="222"/>
        <v>-5.3602613007590519E-2</v>
      </c>
      <c r="M2026" s="137">
        <f t="shared" si="223"/>
        <v>-3.360936794482193E-2</v>
      </c>
      <c r="N2026" s="383">
        <f t="shared" si="217"/>
        <v>-305.2402796748728</v>
      </c>
    </row>
    <row r="2027" spans="2:14" x14ac:dyDescent="0.2">
      <c r="B2027" s="382">
        <v>24</v>
      </c>
      <c r="C2027" s="382">
        <v>6421</v>
      </c>
      <c r="D2027" s="379" t="s">
        <v>2596</v>
      </c>
      <c r="E2027" s="380">
        <v>27271</v>
      </c>
      <c r="F2027" s="380">
        <v>5537</v>
      </c>
      <c r="G2027" s="380">
        <v>37233</v>
      </c>
      <c r="H2027" s="137">
        <f t="shared" si="218"/>
        <v>11.649629763409788</v>
      </c>
      <c r="I2027" s="381">
        <f t="shared" si="219"/>
        <v>0.73244165122337712</v>
      </c>
      <c r="J2027" s="137">
        <f t="shared" si="220"/>
        <v>0.88835160324775042</v>
      </c>
      <c r="K2027" s="137">
        <f t="shared" si="221"/>
        <v>0.11369364583939771</v>
      </c>
      <c r="L2027" s="137">
        <f t="shared" si="222"/>
        <v>0.26075165922829813</v>
      </c>
      <c r="M2027" s="137">
        <f t="shared" si="223"/>
        <v>1.2627969083154462</v>
      </c>
      <c r="N2027" s="383">
        <f t="shared" si="217"/>
        <v>47017.717287309009</v>
      </c>
    </row>
    <row r="2028" spans="2:14" x14ac:dyDescent="0.2">
      <c r="B2028" s="382">
        <v>24</v>
      </c>
      <c r="C2028" s="382">
        <v>6422</v>
      </c>
      <c r="D2028" s="379" t="s">
        <v>2597</v>
      </c>
      <c r="E2028" s="380">
        <v>56</v>
      </c>
      <c r="F2028" s="380">
        <v>1141</v>
      </c>
      <c r="G2028" s="380">
        <v>198</v>
      </c>
      <c r="H2028" s="137">
        <f t="shared" si="218"/>
        <v>0.22261174408413673</v>
      </c>
      <c r="I2028" s="381">
        <f t="shared" si="219"/>
        <v>0.28282828282828282</v>
      </c>
      <c r="J2028" s="137">
        <f t="shared" si="220"/>
        <v>-0.10779583123788451</v>
      </c>
      <c r="K2028" s="137">
        <f t="shared" si="221"/>
        <v>-0.18170329937000218</v>
      </c>
      <c r="L2028" s="137">
        <f t="shared" si="222"/>
        <v>-0.11633924215599473</v>
      </c>
      <c r="M2028" s="137">
        <f t="shared" si="223"/>
        <v>-0.40583837276388141</v>
      </c>
      <c r="N2028" s="383">
        <f t="shared" si="217"/>
        <v>-80.355997807248514</v>
      </c>
    </row>
    <row r="2029" spans="2:14" x14ac:dyDescent="0.2">
      <c r="B2029" s="382">
        <v>24</v>
      </c>
      <c r="C2029" s="382">
        <v>6423</v>
      </c>
      <c r="D2029" s="379" t="s">
        <v>2598</v>
      </c>
      <c r="E2029" s="380">
        <v>418</v>
      </c>
      <c r="F2029" s="380">
        <v>2556</v>
      </c>
      <c r="G2029" s="380">
        <v>1068</v>
      </c>
      <c r="H2029" s="137">
        <f t="shared" si="218"/>
        <v>0.58137715179968696</v>
      </c>
      <c r="I2029" s="381">
        <f t="shared" si="219"/>
        <v>0.39138576779026218</v>
      </c>
      <c r="J2029" s="137">
        <f t="shared" si="220"/>
        <v>-8.4395040958351569E-2</v>
      </c>
      <c r="K2029" s="137">
        <f t="shared" si="221"/>
        <v>-0.17242894578915147</v>
      </c>
      <c r="L2029" s="137">
        <f t="shared" si="222"/>
        <v>-2.5292038638788844E-2</v>
      </c>
      <c r="M2029" s="137">
        <f t="shared" si="223"/>
        <v>-0.28211602538629188</v>
      </c>
      <c r="N2029" s="383">
        <f t="shared" si="217"/>
        <v>-301.29991511255975</v>
      </c>
    </row>
    <row r="2030" spans="2:14" x14ac:dyDescent="0.2">
      <c r="B2030" s="382">
        <v>24</v>
      </c>
      <c r="C2030" s="382">
        <v>6432</v>
      </c>
      <c r="D2030" s="379" t="s">
        <v>2599</v>
      </c>
      <c r="E2030" s="380">
        <v>333</v>
      </c>
      <c r="F2030" s="380">
        <v>4133</v>
      </c>
      <c r="G2030" s="380">
        <v>615</v>
      </c>
      <c r="H2030" s="137">
        <f t="shared" si="218"/>
        <v>0.22937333655939995</v>
      </c>
      <c r="I2030" s="381">
        <f t="shared" si="219"/>
        <v>0.54146341463414638</v>
      </c>
      <c r="J2030" s="137">
        <f t="shared" si="220"/>
        <v>-9.6579590379763561E-2</v>
      </c>
      <c r="K2030" s="137">
        <f t="shared" si="221"/>
        <v>-0.18152850715749622</v>
      </c>
      <c r="L2030" s="137">
        <f t="shared" si="222"/>
        <v>0.10057814028405687</v>
      </c>
      <c r="M2030" s="137">
        <f t="shared" si="223"/>
        <v>-0.17752995725320292</v>
      </c>
      <c r="N2030" s="383">
        <f t="shared" si="217"/>
        <v>-109.1809237107198</v>
      </c>
    </row>
    <row r="2031" spans="2:14" x14ac:dyDescent="0.2">
      <c r="B2031" s="382">
        <v>24</v>
      </c>
      <c r="C2031" s="382">
        <v>6433</v>
      </c>
      <c r="D2031" s="379" t="s">
        <v>2600</v>
      </c>
      <c r="E2031" s="380">
        <v>129</v>
      </c>
      <c r="F2031" s="380">
        <v>1605</v>
      </c>
      <c r="G2031" s="380">
        <v>294</v>
      </c>
      <c r="H2031" s="137">
        <f t="shared" si="218"/>
        <v>0.26355140186915887</v>
      </c>
      <c r="I2031" s="381">
        <f t="shared" si="219"/>
        <v>0.43877551020408162</v>
      </c>
      <c r="J2031" s="137">
        <f t="shared" si="220"/>
        <v>-0.10521367506910846</v>
      </c>
      <c r="K2031" s="137">
        <f t="shared" si="221"/>
        <v>-0.18064497865788279</v>
      </c>
      <c r="L2031" s="137">
        <f t="shared" si="222"/>
        <v>1.4453756169281204E-2</v>
      </c>
      <c r="M2031" s="137">
        <f t="shared" si="223"/>
        <v>-0.27140489755771008</v>
      </c>
      <c r="N2031" s="383">
        <f t="shared" si="217"/>
        <v>-79.793039881966763</v>
      </c>
    </row>
    <row r="2032" spans="2:14" x14ac:dyDescent="0.2">
      <c r="B2032" s="382">
        <v>24</v>
      </c>
      <c r="C2032" s="382">
        <v>6434</v>
      </c>
      <c r="D2032" s="379" t="s">
        <v>2601</v>
      </c>
      <c r="E2032" s="380">
        <v>130</v>
      </c>
      <c r="F2032" s="380">
        <v>1559</v>
      </c>
      <c r="G2032" s="380">
        <v>311</v>
      </c>
      <c r="H2032" s="137">
        <f t="shared" si="218"/>
        <v>0.28287363694676076</v>
      </c>
      <c r="I2032" s="381">
        <f t="shared" si="219"/>
        <v>0.41800643086816719</v>
      </c>
      <c r="J2032" s="137">
        <f t="shared" si="220"/>
        <v>-0.10475641824755436</v>
      </c>
      <c r="K2032" s="137">
        <f t="shared" si="221"/>
        <v>-0.18014548445853101</v>
      </c>
      <c r="L2032" s="137">
        <f t="shared" si="222"/>
        <v>-2.96527849078189E-3</v>
      </c>
      <c r="M2032" s="137">
        <f t="shared" si="223"/>
        <v>-0.28786718119686727</v>
      </c>
      <c r="N2032" s="383">
        <f t="shared" si="217"/>
        <v>-89.52669335222572</v>
      </c>
    </row>
    <row r="2033" spans="2:14" x14ac:dyDescent="0.2">
      <c r="B2033" s="382">
        <v>24</v>
      </c>
      <c r="C2033" s="382">
        <v>6435</v>
      </c>
      <c r="D2033" s="379" t="s">
        <v>2602</v>
      </c>
      <c r="E2033" s="380">
        <v>118</v>
      </c>
      <c r="F2033" s="380">
        <v>1732</v>
      </c>
      <c r="G2033" s="380">
        <v>496</v>
      </c>
      <c r="H2033" s="137">
        <f t="shared" si="218"/>
        <v>0.35450346420323325</v>
      </c>
      <c r="I2033" s="381">
        <f t="shared" si="219"/>
        <v>0.23790322580645162</v>
      </c>
      <c r="J2033" s="137">
        <f t="shared" si="220"/>
        <v>-9.9780388130642189E-2</v>
      </c>
      <c r="K2033" s="137">
        <f t="shared" si="221"/>
        <v>-0.1782937999576705</v>
      </c>
      <c r="L2033" s="137">
        <f t="shared" si="222"/>
        <v>-0.15401790439767538</v>
      </c>
      <c r="M2033" s="137">
        <f t="shared" si="223"/>
        <v>-0.43209209248598807</v>
      </c>
      <c r="N2033" s="383">
        <f t="shared" si="217"/>
        <v>-214.31767787305009</v>
      </c>
    </row>
    <row r="2034" spans="2:14" x14ac:dyDescent="0.2">
      <c r="B2034" s="382">
        <v>24</v>
      </c>
      <c r="C2034" s="382">
        <v>6436</v>
      </c>
      <c r="D2034" s="379" t="s">
        <v>2603</v>
      </c>
      <c r="E2034" s="380">
        <v>8954</v>
      </c>
      <c r="F2034" s="380">
        <v>3404</v>
      </c>
      <c r="G2034" s="380">
        <v>10875</v>
      </c>
      <c r="H2034" s="137">
        <f t="shared" si="218"/>
        <v>5.8252056404230315</v>
      </c>
      <c r="I2034" s="381">
        <f t="shared" si="219"/>
        <v>0.82335632183908047</v>
      </c>
      <c r="J2034" s="137">
        <f t="shared" si="220"/>
        <v>0.17938835015817664</v>
      </c>
      <c r="K2034" s="137">
        <f t="shared" si="221"/>
        <v>-3.6872065234518997E-2</v>
      </c>
      <c r="L2034" s="137">
        <f t="shared" si="222"/>
        <v>0.3370018277095112</v>
      </c>
      <c r="M2034" s="137">
        <f t="shared" si="223"/>
        <v>0.47951811263316885</v>
      </c>
      <c r="N2034" s="383">
        <f t="shared" si="217"/>
        <v>5214.7594748857109</v>
      </c>
    </row>
    <row r="2035" spans="2:14" x14ac:dyDescent="0.2">
      <c r="B2035" s="382">
        <v>24</v>
      </c>
      <c r="C2035" s="382">
        <v>6437</v>
      </c>
      <c r="D2035" s="379" t="s">
        <v>2604</v>
      </c>
      <c r="E2035" s="380">
        <v>537</v>
      </c>
      <c r="F2035" s="380">
        <v>1758</v>
      </c>
      <c r="G2035" s="380">
        <v>1229</v>
      </c>
      <c r="H2035" s="137">
        <f t="shared" si="218"/>
        <v>1.0045506257110353</v>
      </c>
      <c r="I2035" s="381">
        <f t="shared" si="219"/>
        <v>0.43694060211554109</v>
      </c>
      <c r="J2035" s="137">
        <f t="shared" si="220"/>
        <v>-8.0064549883633401E-2</v>
      </c>
      <c r="K2035" s="137">
        <f t="shared" si="221"/>
        <v>-0.16148959562136039</v>
      </c>
      <c r="L2035" s="137">
        <f t="shared" si="222"/>
        <v>1.2914818064449201E-2</v>
      </c>
      <c r="M2035" s="137">
        <f t="shared" si="223"/>
        <v>-0.2286393274405446</v>
      </c>
      <c r="N2035" s="383">
        <f t="shared" si="217"/>
        <v>-280.99773342442933</v>
      </c>
    </row>
    <row r="2036" spans="2:14" x14ac:dyDescent="0.2">
      <c r="B2036" s="382">
        <v>24</v>
      </c>
      <c r="C2036" s="382">
        <v>6451</v>
      </c>
      <c r="D2036" s="379" t="s">
        <v>2605</v>
      </c>
      <c r="E2036" s="380">
        <v>806</v>
      </c>
      <c r="F2036" s="380">
        <v>463</v>
      </c>
      <c r="G2036" s="380">
        <v>1647</v>
      </c>
      <c r="H2036" s="137">
        <f t="shared" si="218"/>
        <v>5.2980561555075596</v>
      </c>
      <c r="I2036" s="381">
        <f t="shared" si="219"/>
        <v>0.48937462052216152</v>
      </c>
      <c r="J2036" s="137">
        <f t="shared" si="220"/>
        <v>-6.8821411565421028E-2</v>
      </c>
      <c r="K2036" s="137">
        <f t="shared" si="221"/>
        <v>-5.0499272897041647E-2</v>
      </c>
      <c r="L2036" s="137">
        <f t="shared" si="222"/>
        <v>5.6891249047209186E-2</v>
      </c>
      <c r="M2036" s="137">
        <f t="shared" si="223"/>
        <v>-6.242943541525349E-2</v>
      </c>
      <c r="N2036" s="383">
        <f t="shared" si="217"/>
        <v>-102.8212801289225</v>
      </c>
    </row>
    <row r="2037" spans="2:14" x14ac:dyDescent="0.2">
      <c r="B2037" s="382">
        <v>24</v>
      </c>
      <c r="C2037" s="382">
        <v>6452</v>
      </c>
      <c r="D2037" s="379" t="s">
        <v>2606</v>
      </c>
      <c r="E2037" s="380">
        <v>1275</v>
      </c>
      <c r="F2037" s="380">
        <v>844</v>
      </c>
      <c r="G2037" s="380">
        <v>1924</v>
      </c>
      <c r="H2037" s="137">
        <f t="shared" si="218"/>
        <v>3.7902843601895735</v>
      </c>
      <c r="I2037" s="381">
        <f t="shared" si="219"/>
        <v>0.66268191268191268</v>
      </c>
      <c r="J2037" s="137">
        <f t="shared" si="220"/>
        <v>-6.1370815120098468E-2</v>
      </c>
      <c r="K2037" s="137">
        <f t="shared" si="221"/>
        <v>-8.9476299244297716E-2</v>
      </c>
      <c r="L2037" s="137">
        <f t="shared" si="222"/>
        <v>0.20224414024408183</v>
      </c>
      <c r="M2037" s="137">
        <f t="shared" si="223"/>
        <v>5.1397025879685643E-2</v>
      </c>
      <c r="N2037" s="383">
        <f t="shared" si="217"/>
        <v>98.887877792515184</v>
      </c>
    </row>
    <row r="2038" spans="2:14" x14ac:dyDescent="0.2">
      <c r="B2038" s="382">
        <v>24</v>
      </c>
      <c r="C2038" s="382">
        <v>6453</v>
      </c>
      <c r="D2038" s="379" t="s">
        <v>2607</v>
      </c>
      <c r="E2038" s="380">
        <v>49</v>
      </c>
      <c r="F2038" s="380">
        <v>955</v>
      </c>
      <c r="G2038" s="380">
        <v>271</v>
      </c>
      <c r="H2038" s="137">
        <f t="shared" si="218"/>
        <v>0.33507853403141363</v>
      </c>
      <c r="I2038" s="381">
        <f t="shared" si="219"/>
        <v>0.18081180811808117</v>
      </c>
      <c r="J2038" s="137">
        <f t="shared" si="220"/>
        <v>-0.10583231665121105</v>
      </c>
      <c r="K2038" s="137">
        <f t="shared" si="221"/>
        <v>-0.17879594890186198</v>
      </c>
      <c r="L2038" s="137">
        <f t="shared" si="222"/>
        <v>-0.20190049791188031</v>
      </c>
      <c r="M2038" s="137">
        <f t="shared" si="223"/>
        <v>-0.48652876346495333</v>
      </c>
      <c r="N2038" s="383">
        <f t="shared" si="217"/>
        <v>-131.84929489900236</v>
      </c>
    </row>
    <row r="2039" spans="2:14" x14ac:dyDescent="0.2">
      <c r="B2039" s="382">
        <v>24</v>
      </c>
      <c r="C2039" s="382">
        <v>6454</v>
      </c>
      <c r="D2039" s="379" t="s">
        <v>2608</v>
      </c>
      <c r="E2039" s="380">
        <v>689</v>
      </c>
      <c r="F2039" s="380">
        <v>214</v>
      </c>
      <c r="G2039" s="380">
        <v>2669</v>
      </c>
      <c r="H2039" s="137">
        <f t="shared" si="218"/>
        <v>15.691588785046729</v>
      </c>
      <c r="I2039" s="381">
        <f t="shared" si="219"/>
        <v>0.25814911952041963</v>
      </c>
      <c r="J2039" s="137">
        <f t="shared" si="220"/>
        <v>-4.1332207351992681E-2</v>
      </c>
      <c r="K2039" s="137">
        <f t="shared" si="221"/>
        <v>0.21818130356723495</v>
      </c>
      <c r="L2039" s="137">
        <f t="shared" si="222"/>
        <v>-0.13703766571575524</v>
      </c>
      <c r="M2039" s="137">
        <f t="shared" si="223"/>
        <v>3.9811430499487016E-2</v>
      </c>
      <c r="N2039" s="383">
        <f t="shared" si="217"/>
        <v>106.25670800313084</v>
      </c>
    </row>
    <row r="2040" spans="2:14" x14ac:dyDescent="0.2">
      <c r="B2040" s="382">
        <v>24</v>
      </c>
      <c r="C2040" s="382">
        <v>6455</v>
      </c>
      <c r="D2040" s="379" t="s">
        <v>2609</v>
      </c>
      <c r="E2040" s="380">
        <v>1431</v>
      </c>
      <c r="F2040" s="380">
        <v>1013</v>
      </c>
      <c r="G2040" s="380">
        <v>4647</v>
      </c>
      <c r="H2040" s="137">
        <f t="shared" si="218"/>
        <v>6</v>
      </c>
      <c r="I2040" s="381">
        <f t="shared" si="219"/>
        <v>0.30794060684312458</v>
      </c>
      <c r="J2040" s="137">
        <f t="shared" si="220"/>
        <v>1.1870968708830488E-2</v>
      </c>
      <c r="K2040" s="137">
        <f t="shared" si="221"/>
        <v>-3.235350056860653E-2</v>
      </c>
      <c r="L2040" s="137">
        <f t="shared" si="222"/>
        <v>-9.5277526548175576E-2</v>
      </c>
      <c r="M2040" s="137">
        <f t="shared" si="223"/>
        <v>-0.11576005840795162</v>
      </c>
      <c r="N2040" s="383">
        <f t="shared" si="217"/>
        <v>-537.93699142175115</v>
      </c>
    </row>
    <row r="2041" spans="2:14" x14ac:dyDescent="0.2">
      <c r="B2041" s="382">
        <v>24</v>
      </c>
      <c r="C2041" s="382">
        <v>6456</v>
      </c>
      <c r="D2041" s="379" t="s">
        <v>2610</v>
      </c>
      <c r="E2041" s="380">
        <v>242</v>
      </c>
      <c r="F2041" s="380">
        <v>1252</v>
      </c>
      <c r="G2041" s="380">
        <v>1041</v>
      </c>
      <c r="H2041" s="137">
        <f t="shared" si="218"/>
        <v>1.0247603833865815</v>
      </c>
      <c r="I2041" s="381">
        <f t="shared" si="219"/>
        <v>0.23246878001921228</v>
      </c>
      <c r="J2041" s="137">
        <f t="shared" si="220"/>
        <v>-8.5121272380819832E-2</v>
      </c>
      <c r="K2041" s="137">
        <f t="shared" si="221"/>
        <v>-0.16096715830038286</v>
      </c>
      <c r="L2041" s="137">
        <f t="shared" si="222"/>
        <v>-0.15857577612588733</v>
      </c>
      <c r="M2041" s="137">
        <f t="shared" si="223"/>
        <v>-0.40466420680709003</v>
      </c>
      <c r="N2041" s="383">
        <f t="shared" si="217"/>
        <v>-421.25543928618072</v>
      </c>
    </row>
    <row r="2042" spans="2:14" x14ac:dyDescent="0.2">
      <c r="B2042" s="382">
        <v>24</v>
      </c>
      <c r="C2042" s="382">
        <v>6458</v>
      </c>
      <c r="D2042" s="379" t="s">
        <v>2611</v>
      </c>
      <c r="E2042" s="380">
        <v>38101</v>
      </c>
      <c r="F2042" s="380">
        <v>2991</v>
      </c>
      <c r="G2042" s="380">
        <v>44898</v>
      </c>
      <c r="H2042" s="137">
        <f t="shared" si="218"/>
        <v>27.74958207957205</v>
      </c>
      <c r="I2042" s="381">
        <f t="shared" si="219"/>
        <v>0.84861241035235424</v>
      </c>
      <c r="J2042" s="137">
        <f t="shared" si="220"/>
        <v>1.0945206348484631</v>
      </c>
      <c r="K2042" s="137">
        <f t="shared" si="221"/>
        <v>0.52988943061615057</v>
      </c>
      <c r="L2042" s="137">
        <f t="shared" si="222"/>
        <v>0.35818411865630284</v>
      </c>
      <c r="M2042" s="137">
        <f t="shared" si="223"/>
        <v>1.9825941841209165</v>
      </c>
      <c r="N2042" s="383">
        <f t="shared" si="217"/>
        <v>89014.513678660907</v>
      </c>
    </row>
    <row r="2043" spans="2:14" x14ac:dyDescent="0.2">
      <c r="B2043" s="382">
        <v>24</v>
      </c>
      <c r="C2043" s="382">
        <v>6459</v>
      </c>
      <c r="D2043" s="379" t="s">
        <v>2612</v>
      </c>
      <c r="E2043" s="380">
        <v>1622</v>
      </c>
      <c r="F2043" s="380">
        <v>882</v>
      </c>
      <c r="G2043" s="380">
        <v>3238</v>
      </c>
      <c r="H2043" s="137">
        <f t="shared" si="218"/>
        <v>5.5102040816326534</v>
      </c>
      <c r="I2043" s="381">
        <f t="shared" si="219"/>
        <v>0.50092649783817167</v>
      </c>
      <c r="J2043" s="137">
        <f t="shared" si="220"/>
        <v>-2.6027552559976307E-2</v>
      </c>
      <c r="K2043" s="137">
        <f t="shared" si="221"/>
        <v>-4.5015090654231087E-2</v>
      </c>
      <c r="L2043" s="137">
        <f t="shared" si="222"/>
        <v>6.6579812902248153E-2</v>
      </c>
      <c r="M2043" s="137">
        <f t="shared" si="223"/>
        <v>-4.4628303119592372E-3</v>
      </c>
      <c r="N2043" s="383">
        <f t="shared" si="217"/>
        <v>-14.450644550124011</v>
      </c>
    </row>
    <row r="2044" spans="2:14" x14ac:dyDescent="0.2">
      <c r="B2044" s="382">
        <v>24</v>
      </c>
      <c r="C2044" s="382">
        <v>6461</v>
      </c>
      <c r="D2044" s="379" t="s">
        <v>2613</v>
      </c>
      <c r="E2044" s="380">
        <v>4811</v>
      </c>
      <c r="F2044" s="380">
        <v>517</v>
      </c>
      <c r="G2044" s="380">
        <v>5520</v>
      </c>
      <c r="H2044" s="137">
        <f t="shared" si="218"/>
        <v>19.982591876208897</v>
      </c>
      <c r="I2044" s="381">
        <f t="shared" si="219"/>
        <v>0.87155797101449273</v>
      </c>
      <c r="J2044" s="137">
        <f t="shared" si="220"/>
        <v>3.5352451368637676E-2</v>
      </c>
      <c r="K2044" s="137">
        <f t="shared" si="221"/>
        <v>0.32910693638497324</v>
      </c>
      <c r="L2044" s="137">
        <f t="shared" si="222"/>
        <v>0.37742856902426963</v>
      </c>
      <c r="M2044" s="137">
        <f t="shared" si="223"/>
        <v>0.74188795677788055</v>
      </c>
      <c r="N2044" s="383">
        <f t="shared" si="217"/>
        <v>4095.2215214139005</v>
      </c>
    </row>
    <row r="2045" spans="2:14" x14ac:dyDescent="0.2">
      <c r="B2045" s="382">
        <v>24</v>
      </c>
      <c r="C2045" s="382">
        <v>6487</v>
      </c>
      <c r="D2045" s="379" t="s">
        <v>2614</v>
      </c>
      <c r="E2045" s="380">
        <v>6966</v>
      </c>
      <c r="F2045" s="380">
        <v>12408</v>
      </c>
      <c r="G2045" s="380">
        <v>17499</v>
      </c>
      <c r="H2045" s="137">
        <f t="shared" si="218"/>
        <v>1.9717117988394584</v>
      </c>
      <c r="I2045" s="381">
        <f t="shared" si="219"/>
        <v>0.39807989027944451</v>
      </c>
      <c r="J2045" s="137">
        <f t="shared" si="220"/>
        <v>0.35755712580372395</v>
      </c>
      <c r="K2045" s="137">
        <f t="shared" si="221"/>
        <v>-0.13648775738288915</v>
      </c>
      <c r="L2045" s="137">
        <f t="shared" si="222"/>
        <v>-1.967767558629965E-2</v>
      </c>
      <c r="M2045" s="137">
        <f t="shared" si="223"/>
        <v>0.20139169283453515</v>
      </c>
      <c r="N2045" s="383">
        <f t="shared" si="217"/>
        <v>3524.1532329115307</v>
      </c>
    </row>
    <row r="2046" spans="2:14" x14ac:dyDescent="0.2">
      <c r="B2046" s="382">
        <v>24</v>
      </c>
      <c r="C2046" s="382">
        <v>6504</v>
      </c>
      <c r="D2046" s="379" t="s">
        <v>2615</v>
      </c>
      <c r="E2046" s="380">
        <v>286</v>
      </c>
      <c r="F2046" s="380">
        <v>1283</v>
      </c>
      <c r="G2046" s="380">
        <v>483</v>
      </c>
      <c r="H2046" s="137">
        <f t="shared" si="218"/>
        <v>0.59937646141855028</v>
      </c>
      <c r="I2046" s="381">
        <f t="shared" si="219"/>
        <v>0.59213250517598348</v>
      </c>
      <c r="J2046" s="137">
        <f t="shared" si="220"/>
        <v>-0.10013005511183062</v>
      </c>
      <c r="K2046" s="137">
        <f t="shared" si="221"/>
        <v>-0.17196365020037249</v>
      </c>
      <c r="L2046" s="137">
        <f t="shared" si="222"/>
        <v>0.14307432560200253</v>
      </c>
      <c r="M2046" s="137">
        <f t="shared" si="223"/>
        <v>-0.12901937971020058</v>
      </c>
      <c r="N2046" s="383">
        <f t="shared" si="217"/>
        <v>-62.31636040002688</v>
      </c>
    </row>
    <row r="2047" spans="2:14" x14ac:dyDescent="0.2">
      <c r="B2047" s="382">
        <v>24</v>
      </c>
      <c r="C2047" s="382">
        <v>6511</v>
      </c>
      <c r="D2047" s="379" t="s">
        <v>2616</v>
      </c>
      <c r="E2047" s="380">
        <v>230</v>
      </c>
      <c r="F2047" s="380">
        <v>2875</v>
      </c>
      <c r="G2047" s="380">
        <v>649</v>
      </c>
      <c r="H2047" s="137">
        <f t="shared" si="218"/>
        <v>0.30573913043478262</v>
      </c>
      <c r="I2047" s="381">
        <f t="shared" si="219"/>
        <v>0.3543913713405239</v>
      </c>
      <c r="J2047" s="137">
        <f t="shared" si="220"/>
        <v>-9.5665076736655377E-2</v>
      </c>
      <c r="K2047" s="137">
        <f t="shared" si="221"/>
        <v>-0.17955439438449383</v>
      </c>
      <c r="L2047" s="137">
        <f t="shared" si="222"/>
        <v>-5.6319252872198876E-2</v>
      </c>
      <c r="M2047" s="137">
        <f t="shared" si="223"/>
        <v>-0.33153872399334805</v>
      </c>
      <c r="N2047" s="383">
        <f t="shared" si="217"/>
        <v>-215.16863187168289</v>
      </c>
    </row>
    <row r="2048" spans="2:14" x14ac:dyDescent="0.2">
      <c r="B2048" s="382">
        <v>24</v>
      </c>
      <c r="C2048" s="382">
        <v>6512</v>
      </c>
      <c r="D2048" s="379" t="s">
        <v>2617</v>
      </c>
      <c r="E2048" s="380">
        <v>5767</v>
      </c>
      <c r="F2048" s="380">
        <v>12382</v>
      </c>
      <c r="G2048" s="380">
        <v>10649</v>
      </c>
      <c r="H2048" s="137">
        <f t="shared" si="218"/>
        <v>1.3257955096107252</v>
      </c>
      <c r="I2048" s="381">
        <f t="shared" si="219"/>
        <v>0.54155319748333175</v>
      </c>
      <c r="J2048" s="137">
        <f t="shared" si="220"/>
        <v>0.17330952417751636</v>
      </c>
      <c r="K2048" s="137">
        <f t="shared" si="221"/>
        <v>-0.15318517558739977</v>
      </c>
      <c r="L2048" s="137">
        <f t="shared" si="222"/>
        <v>0.10065344119347826</v>
      </c>
      <c r="M2048" s="137">
        <f t="shared" si="223"/>
        <v>0.12077778978359484</v>
      </c>
      <c r="N2048" s="383">
        <f t="shared" si="217"/>
        <v>1286.1626834055014</v>
      </c>
    </row>
    <row r="2049" spans="2:14" x14ac:dyDescent="0.2">
      <c r="B2049" s="382">
        <v>25</v>
      </c>
      <c r="C2049" s="382">
        <v>6601</v>
      </c>
      <c r="D2049" s="379" t="s">
        <v>2618</v>
      </c>
      <c r="E2049" s="380">
        <v>444</v>
      </c>
      <c r="F2049" s="380">
        <v>245</v>
      </c>
      <c r="G2049" s="380">
        <v>1160</v>
      </c>
      <c r="H2049" s="137">
        <f t="shared" si="218"/>
        <v>6.5469387755102044</v>
      </c>
      <c r="I2049" s="381">
        <f t="shared" si="219"/>
        <v>0.38275862068965516</v>
      </c>
      <c r="J2049" s="137">
        <f t="shared" si="220"/>
        <v>-8.192047462994119E-2</v>
      </c>
      <c r="K2049" s="137">
        <f t="shared" si="221"/>
        <v>-1.8214724972992424E-2</v>
      </c>
      <c r="L2049" s="137">
        <f t="shared" si="222"/>
        <v>-3.2527630160800826E-2</v>
      </c>
      <c r="M2049" s="137">
        <f t="shared" si="223"/>
        <v>-0.13266282976373445</v>
      </c>
      <c r="N2049" s="383">
        <f t="shared" si="217"/>
        <v>-153.88888252593196</v>
      </c>
    </row>
    <row r="2050" spans="2:14" x14ac:dyDescent="0.2">
      <c r="B2050" s="382">
        <v>25</v>
      </c>
      <c r="C2050" s="382">
        <v>6602</v>
      </c>
      <c r="D2050" s="379" t="s">
        <v>2619</v>
      </c>
      <c r="E2050" s="380">
        <v>523</v>
      </c>
      <c r="F2050" s="380">
        <v>382</v>
      </c>
      <c r="G2050" s="380">
        <v>2521</v>
      </c>
      <c r="H2050" s="137">
        <f t="shared" si="218"/>
        <v>7.9685863874345548</v>
      </c>
      <c r="I2050" s="381">
        <f t="shared" si="219"/>
        <v>0.20745735819119396</v>
      </c>
      <c r="J2050" s="137">
        <f t="shared" si="220"/>
        <v>-4.5313031445522421E-2</v>
      </c>
      <c r="K2050" s="137">
        <f t="shared" si="221"/>
        <v>1.8535926948310338E-2</v>
      </c>
      <c r="L2050" s="137">
        <f t="shared" si="222"/>
        <v>-0.17955286503162085</v>
      </c>
      <c r="M2050" s="137">
        <f t="shared" si="223"/>
        <v>-0.20632996952883292</v>
      </c>
      <c r="N2050" s="383">
        <f t="shared" si="217"/>
        <v>-520.15785318218775</v>
      </c>
    </row>
    <row r="2051" spans="2:14" x14ac:dyDescent="0.2">
      <c r="B2051" s="382">
        <v>25</v>
      </c>
      <c r="C2051" s="382">
        <v>6603</v>
      </c>
      <c r="D2051" s="379" t="s">
        <v>2620</v>
      </c>
      <c r="E2051" s="380">
        <v>189</v>
      </c>
      <c r="F2051" s="380">
        <v>431</v>
      </c>
      <c r="G2051" s="380">
        <v>1757</v>
      </c>
      <c r="H2051" s="137">
        <f t="shared" si="218"/>
        <v>4.5150812064965198</v>
      </c>
      <c r="I2051" s="381">
        <f t="shared" si="219"/>
        <v>0.10756972111553785</v>
      </c>
      <c r="J2051" s="137">
        <f t="shared" si="220"/>
        <v>-6.5862690955365136E-2</v>
      </c>
      <c r="K2051" s="137">
        <f t="shared" si="221"/>
        <v>-7.0739759760909918E-2</v>
      </c>
      <c r="L2051" s="137">
        <f t="shared" si="222"/>
        <v>-0.26332866386175469</v>
      </c>
      <c r="M2051" s="137">
        <f t="shared" si="223"/>
        <v>-0.39993111457802977</v>
      </c>
      <c r="N2051" s="383">
        <f t="shared" si="217"/>
        <v>-702.67896831359826</v>
      </c>
    </row>
    <row r="2052" spans="2:14" x14ac:dyDescent="0.2">
      <c r="B2052" s="382">
        <v>25</v>
      </c>
      <c r="C2052" s="382">
        <v>6604</v>
      </c>
      <c r="D2052" s="379" t="s">
        <v>2621</v>
      </c>
      <c r="E2052" s="380">
        <v>288</v>
      </c>
      <c r="F2052" s="380">
        <v>512</v>
      </c>
      <c r="G2052" s="380">
        <v>1408</v>
      </c>
      <c r="H2052" s="137">
        <f t="shared" si="218"/>
        <v>3.3125</v>
      </c>
      <c r="I2052" s="381">
        <f t="shared" si="219"/>
        <v>0.20454545454545456</v>
      </c>
      <c r="J2052" s="137">
        <f t="shared" si="220"/>
        <v>-7.5249904527269734E-2</v>
      </c>
      <c r="K2052" s="137">
        <f t="shared" si="221"/>
        <v>-0.10182738158530172</v>
      </c>
      <c r="L2052" s="137">
        <f t="shared" si="222"/>
        <v>-0.18199507971584078</v>
      </c>
      <c r="M2052" s="137">
        <f t="shared" si="223"/>
        <v>-0.35907236582841223</v>
      </c>
      <c r="N2052" s="383">
        <f t="shared" si="217"/>
        <v>-505.57389108640444</v>
      </c>
    </row>
    <row r="2053" spans="2:14" x14ac:dyDescent="0.2">
      <c r="B2053" s="382">
        <v>25</v>
      </c>
      <c r="C2053" s="382">
        <v>6605</v>
      </c>
      <c r="D2053" s="379" t="s">
        <v>2622</v>
      </c>
      <c r="E2053" s="380">
        <v>1015</v>
      </c>
      <c r="F2053" s="380">
        <v>502</v>
      </c>
      <c r="G2053" s="380">
        <v>2548</v>
      </c>
      <c r="H2053" s="137">
        <f t="shared" si="218"/>
        <v>7.0976095617529884</v>
      </c>
      <c r="I2053" s="381">
        <f t="shared" si="219"/>
        <v>0.39835164835164832</v>
      </c>
      <c r="J2053" s="137">
        <f t="shared" si="220"/>
        <v>-4.4586800023054152E-2</v>
      </c>
      <c r="K2053" s="137">
        <f t="shared" si="221"/>
        <v>-3.9794741142757124E-3</v>
      </c>
      <c r="L2053" s="137">
        <f t="shared" si="222"/>
        <v>-1.9449751988806125E-2</v>
      </c>
      <c r="M2053" s="137">
        <f t="shared" si="223"/>
        <v>-6.8016026126135984E-2</v>
      </c>
      <c r="N2053" s="383">
        <f t="shared" si="217"/>
        <v>-173.3048345693945</v>
      </c>
    </row>
    <row r="2054" spans="2:14" x14ac:dyDescent="0.2">
      <c r="B2054" s="382">
        <v>25</v>
      </c>
      <c r="C2054" s="382">
        <v>6606</v>
      </c>
      <c r="D2054" s="379" t="s">
        <v>2623</v>
      </c>
      <c r="E2054" s="380">
        <v>1502</v>
      </c>
      <c r="F2054" s="380">
        <v>437</v>
      </c>
      <c r="G2054" s="380">
        <v>4104</v>
      </c>
      <c r="H2054" s="137">
        <f t="shared" si="218"/>
        <v>12.82837528604119</v>
      </c>
      <c r="I2054" s="381">
        <f t="shared" si="219"/>
        <v>0.36598440545808969</v>
      </c>
      <c r="J2054" s="137">
        <f t="shared" si="220"/>
        <v>-2.734352120809037E-3</v>
      </c>
      <c r="K2054" s="137">
        <f t="shared" si="221"/>
        <v>0.14416509744433026</v>
      </c>
      <c r="L2054" s="137">
        <f t="shared" si="222"/>
        <v>-4.6596170792196724E-2</v>
      </c>
      <c r="M2054" s="137">
        <f t="shared" si="223"/>
        <v>9.4834574531324517E-2</v>
      </c>
      <c r="N2054" s="383">
        <f t="shared" si="217"/>
        <v>389.20109387655583</v>
      </c>
    </row>
    <row r="2055" spans="2:14" x14ac:dyDescent="0.2">
      <c r="B2055" s="382">
        <v>25</v>
      </c>
      <c r="C2055" s="382">
        <v>6607</v>
      </c>
      <c r="D2055" s="379" t="s">
        <v>2624</v>
      </c>
      <c r="E2055" s="380">
        <v>2893</v>
      </c>
      <c r="F2055" s="380">
        <v>1241</v>
      </c>
      <c r="G2055" s="380">
        <v>10864</v>
      </c>
      <c r="H2055" s="137">
        <f t="shared" si="218"/>
        <v>11.085414987912973</v>
      </c>
      <c r="I2055" s="381">
        <f t="shared" si="219"/>
        <v>0.26629234167893961</v>
      </c>
      <c r="J2055" s="137">
        <f t="shared" si="220"/>
        <v>0.17909247809717105</v>
      </c>
      <c r="K2055" s="137">
        <f t="shared" si="221"/>
        <v>9.910827274889461E-2</v>
      </c>
      <c r="L2055" s="137">
        <f t="shared" si="222"/>
        <v>-0.13020794222490373</v>
      </c>
      <c r="M2055" s="137">
        <f t="shared" si="223"/>
        <v>0.14799280862116193</v>
      </c>
      <c r="N2055" s="383">
        <f t="shared" si="217"/>
        <v>1607.7938728603033</v>
      </c>
    </row>
    <row r="2056" spans="2:14" x14ac:dyDescent="0.2">
      <c r="B2056" s="382">
        <v>25</v>
      </c>
      <c r="C2056" s="382">
        <v>6608</v>
      </c>
      <c r="D2056" s="379" t="s">
        <v>2625</v>
      </c>
      <c r="E2056" s="380">
        <v>27581</v>
      </c>
      <c r="F2056" s="380">
        <v>260</v>
      </c>
      <c r="G2056" s="380">
        <v>22311</v>
      </c>
      <c r="H2056" s="137">
        <f t="shared" si="218"/>
        <v>191.8923076923077</v>
      </c>
      <c r="I2056" s="381">
        <f t="shared" si="219"/>
        <v>1.2362063556093408</v>
      </c>
      <c r="J2056" s="137">
        <f t="shared" si="220"/>
        <v>0.48698770376362338</v>
      </c>
      <c r="K2056" s="137">
        <f t="shared" si="221"/>
        <v>4.7731014079092642</v>
      </c>
      <c r="L2056" s="137">
        <f t="shared" si="222"/>
        <v>0.68325930649995248</v>
      </c>
      <c r="M2056" s="137">
        <f t="shared" si="223"/>
        <v>5.9433484181728398</v>
      </c>
      <c r="N2056" s="383">
        <f t="shared" si="217"/>
        <v>132602.04655785422</v>
      </c>
    </row>
    <row r="2057" spans="2:14" x14ac:dyDescent="0.2">
      <c r="B2057" s="382">
        <v>25</v>
      </c>
      <c r="C2057" s="382">
        <v>6609</v>
      </c>
      <c r="D2057" s="379" t="s">
        <v>2626</v>
      </c>
      <c r="E2057" s="380">
        <v>264</v>
      </c>
      <c r="F2057" s="380">
        <v>421</v>
      </c>
      <c r="G2057" s="380">
        <v>1046</v>
      </c>
      <c r="H2057" s="137">
        <f t="shared" si="218"/>
        <v>3.1116389548693588</v>
      </c>
      <c r="I2057" s="381">
        <f t="shared" si="219"/>
        <v>0.25239005736137665</v>
      </c>
      <c r="J2057" s="137">
        <f t="shared" si="220"/>
        <v>-8.4986785080362753E-2</v>
      </c>
      <c r="K2057" s="137">
        <f t="shared" si="221"/>
        <v>-0.10701978952959761</v>
      </c>
      <c r="L2057" s="137">
        <f t="shared" si="222"/>
        <v>-0.14186779331724</v>
      </c>
      <c r="M2057" s="137">
        <f t="shared" si="223"/>
        <v>-0.33387436792720038</v>
      </c>
      <c r="N2057" s="383">
        <f t="shared" si="217"/>
        <v>-349.23258885185157</v>
      </c>
    </row>
    <row r="2058" spans="2:14" x14ac:dyDescent="0.2">
      <c r="B2058" s="382">
        <v>25</v>
      </c>
      <c r="C2058" s="382">
        <v>6610</v>
      </c>
      <c r="D2058" s="379" t="s">
        <v>2627</v>
      </c>
      <c r="E2058" s="380">
        <v>114</v>
      </c>
      <c r="F2058" s="380">
        <v>464</v>
      </c>
      <c r="G2058" s="380">
        <v>874</v>
      </c>
      <c r="H2058" s="137">
        <f t="shared" si="218"/>
        <v>2.1293103448275863</v>
      </c>
      <c r="I2058" s="381">
        <f t="shared" si="219"/>
        <v>0.13043478260869565</v>
      </c>
      <c r="J2058" s="137">
        <f t="shared" si="220"/>
        <v>-8.9613148216086513E-2</v>
      </c>
      <c r="K2058" s="137">
        <f t="shared" si="221"/>
        <v>-0.13241371733363025</v>
      </c>
      <c r="L2058" s="137">
        <f t="shared" si="222"/>
        <v>-0.24415172817712563</v>
      </c>
      <c r="M2058" s="137">
        <f t="shared" si="223"/>
        <v>-0.46617859372684239</v>
      </c>
      <c r="N2058" s="383">
        <f t="shared" si="217"/>
        <v>-407.44009091726025</v>
      </c>
    </row>
    <row r="2059" spans="2:14" x14ac:dyDescent="0.2">
      <c r="B2059" s="382">
        <v>25</v>
      </c>
      <c r="C2059" s="382">
        <v>6611</v>
      </c>
      <c r="D2059" s="379" t="s">
        <v>2628</v>
      </c>
      <c r="E2059" s="380">
        <v>157</v>
      </c>
      <c r="F2059" s="380">
        <v>513</v>
      </c>
      <c r="G2059" s="380">
        <v>1651</v>
      </c>
      <c r="H2059" s="137">
        <f t="shared" si="218"/>
        <v>3.5243664717348926</v>
      </c>
      <c r="I2059" s="381">
        <f t="shared" si="219"/>
        <v>9.5093882495457305E-2</v>
      </c>
      <c r="J2059" s="137">
        <f t="shared" si="220"/>
        <v>-6.8713821725055357E-2</v>
      </c>
      <c r="K2059" s="137">
        <f t="shared" si="221"/>
        <v>-9.6350475148562389E-2</v>
      </c>
      <c r="L2059" s="137">
        <f t="shared" si="222"/>
        <v>-0.27379215441045446</v>
      </c>
      <c r="M2059" s="137">
        <f t="shared" si="223"/>
        <v>-0.43885645128407219</v>
      </c>
      <c r="N2059" s="383">
        <f t="shared" si="217"/>
        <v>-724.55200107000314</v>
      </c>
    </row>
    <row r="2060" spans="2:14" x14ac:dyDescent="0.2">
      <c r="B2060" s="382">
        <v>25</v>
      </c>
      <c r="C2060" s="382">
        <v>6612</v>
      </c>
      <c r="D2060" s="379" t="s">
        <v>2629</v>
      </c>
      <c r="E2060" s="380">
        <v>5199</v>
      </c>
      <c r="F2060" s="380">
        <v>406</v>
      </c>
      <c r="G2060" s="380">
        <v>13876</v>
      </c>
      <c r="H2060" s="137">
        <f t="shared" si="218"/>
        <v>46.982758620689658</v>
      </c>
      <c r="I2060" s="381">
        <f t="shared" si="219"/>
        <v>0.37467569904871723</v>
      </c>
      <c r="J2060" s="137">
        <f t="shared" si="220"/>
        <v>0.26010762789251957</v>
      </c>
      <c r="K2060" s="137">
        <f t="shared" si="221"/>
        <v>1.0270814003243172</v>
      </c>
      <c r="L2060" s="137">
        <f t="shared" si="222"/>
        <v>-3.9306779584848843E-2</v>
      </c>
      <c r="M2060" s="137">
        <f t="shared" si="223"/>
        <v>1.247882248631988</v>
      </c>
      <c r="N2060" s="383">
        <f t="shared" si="217"/>
        <v>17315.614082017466</v>
      </c>
    </row>
    <row r="2061" spans="2:14" x14ac:dyDescent="0.2">
      <c r="B2061" s="382">
        <v>25</v>
      </c>
      <c r="C2061" s="382">
        <v>6613</v>
      </c>
      <c r="D2061" s="379" t="s">
        <v>2630</v>
      </c>
      <c r="E2061" s="380">
        <v>2929</v>
      </c>
      <c r="F2061" s="380">
        <v>126</v>
      </c>
      <c r="G2061" s="380">
        <v>9450</v>
      </c>
      <c r="H2061" s="137">
        <f t="shared" si="218"/>
        <v>98.246031746031747</v>
      </c>
      <c r="I2061" s="381">
        <f t="shared" si="219"/>
        <v>0.30994708994708997</v>
      </c>
      <c r="J2061" s="137">
        <f t="shared" si="220"/>
        <v>0.14105946952790716</v>
      </c>
      <c r="K2061" s="137">
        <f t="shared" si="221"/>
        <v>2.3522752747936622</v>
      </c>
      <c r="L2061" s="137">
        <f t="shared" si="222"/>
        <v>-9.3594688413296587E-2</v>
      </c>
      <c r="M2061" s="137">
        <f t="shared" si="223"/>
        <v>2.3997400559082727</v>
      </c>
      <c r="N2061" s="383">
        <f t="shared" ref="N2061:N2124" si="224">M2061*G2061</f>
        <v>22677.543528333175</v>
      </c>
    </row>
    <row r="2062" spans="2:14" x14ac:dyDescent="0.2">
      <c r="B2062" s="382">
        <v>25</v>
      </c>
      <c r="C2062" s="382">
        <v>6614</v>
      </c>
      <c r="D2062" s="379" t="s">
        <v>2631</v>
      </c>
      <c r="E2062" s="380">
        <v>187</v>
      </c>
      <c r="F2062" s="380">
        <v>383</v>
      </c>
      <c r="G2062" s="380">
        <v>1247</v>
      </c>
      <c r="H2062" s="137">
        <f t="shared" ref="H2062:H2125" si="225">(G2062+E2062)/F2062</f>
        <v>3.744125326370757</v>
      </c>
      <c r="I2062" s="381">
        <f t="shared" ref="I2062:I2125" si="226">E2062/G2062</f>
        <v>0.14995990376904572</v>
      </c>
      <c r="J2062" s="137">
        <f t="shared" ref="J2062:J2125" si="227">$J$6*(G2062-G$10)/G$11</f>
        <v>-7.9580395601987888E-2</v>
      </c>
      <c r="K2062" s="137">
        <f t="shared" ref="K2062:K2125" si="228">$K$6*(H2062-H$10)/H$11</f>
        <v>-9.066954472276248E-2</v>
      </c>
      <c r="L2062" s="137">
        <f t="shared" ref="L2062:L2125" si="229">$L$6*(I2062-I$10)/I$11</f>
        <v>-0.22777600170734685</v>
      </c>
      <c r="M2062" s="137">
        <f t="shared" ref="M2062:M2125" si="230">SUM(J2062:L2062)</f>
        <v>-0.39802594203209724</v>
      </c>
      <c r="N2062" s="383">
        <f t="shared" si="224"/>
        <v>-496.33834971402524</v>
      </c>
    </row>
    <row r="2063" spans="2:14" x14ac:dyDescent="0.2">
      <c r="B2063" s="382">
        <v>25</v>
      </c>
      <c r="C2063" s="382">
        <v>6615</v>
      </c>
      <c r="D2063" s="379" t="s">
        <v>2632</v>
      </c>
      <c r="E2063" s="380">
        <v>279</v>
      </c>
      <c r="F2063" s="380">
        <v>682</v>
      </c>
      <c r="G2063" s="380">
        <v>1685</v>
      </c>
      <c r="H2063" s="137">
        <f t="shared" si="225"/>
        <v>2.8797653958944283</v>
      </c>
      <c r="I2063" s="381">
        <f t="shared" si="226"/>
        <v>0.1655786350148368</v>
      </c>
      <c r="J2063" s="137">
        <f t="shared" si="227"/>
        <v>-6.7799308081947174E-2</v>
      </c>
      <c r="K2063" s="137">
        <f t="shared" si="228"/>
        <v>-0.11301389410527835</v>
      </c>
      <c r="L2063" s="137">
        <f t="shared" si="229"/>
        <v>-0.21467656592994167</v>
      </c>
      <c r="M2063" s="137">
        <f t="shared" si="230"/>
        <v>-0.39548976811716718</v>
      </c>
      <c r="N2063" s="383">
        <f t="shared" si="224"/>
        <v>-666.4002592774267</v>
      </c>
    </row>
    <row r="2064" spans="2:14" x14ac:dyDescent="0.2">
      <c r="B2064" s="382">
        <v>25</v>
      </c>
      <c r="C2064" s="382">
        <v>6616</v>
      </c>
      <c r="D2064" s="379" t="s">
        <v>2633</v>
      </c>
      <c r="E2064" s="380">
        <v>4948</v>
      </c>
      <c r="F2064" s="380">
        <v>613</v>
      </c>
      <c r="G2064" s="380">
        <v>8630</v>
      </c>
      <c r="H2064" s="137">
        <f t="shared" si="225"/>
        <v>22.150081566068515</v>
      </c>
      <c r="I2064" s="381">
        <f t="shared" si="226"/>
        <v>0.57334878331402084</v>
      </c>
      <c r="J2064" s="137">
        <f t="shared" si="227"/>
        <v>0.11900355225294508</v>
      </c>
      <c r="K2064" s="137">
        <f t="shared" si="228"/>
        <v>0.38513816273593909</v>
      </c>
      <c r="L2064" s="137">
        <f t="shared" si="229"/>
        <v>0.12732041100297073</v>
      </c>
      <c r="M2064" s="137">
        <f t="shared" si="230"/>
        <v>0.63146212599185492</v>
      </c>
      <c r="N2064" s="383">
        <f t="shared" si="224"/>
        <v>5449.5181473097082</v>
      </c>
    </row>
    <row r="2065" spans="2:14" x14ac:dyDescent="0.2">
      <c r="B2065" s="382">
        <v>25</v>
      </c>
      <c r="C2065" s="382">
        <v>6617</v>
      </c>
      <c r="D2065" s="379" t="s">
        <v>2634</v>
      </c>
      <c r="E2065" s="380">
        <v>2692</v>
      </c>
      <c r="F2065" s="380">
        <v>369</v>
      </c>
      <c r="G2065" s="380">
        <v>6024</v>
      </c>
      <c r="H2065" s="137">
        <f t="shared" si="225"/>
        <v>23.620596205962059</v>
      </c>
      <c r="I2065" s="381">
        <f t="shared" si="226"/>
        <v>0.44687915006640105</v>
      </c>
      <c r="J2065" s="137">
        <f t="shared" si="227"/>
        <v>4.8908771254711929E-2</v>
      </c>
      <c r="K2065" s="137">
        <f t="shared" si="228"/>
        <v>0.42315206380580789</v>
      </c>
      <c r="L2065" s="137">
        <f t="shared" si="229"/>
        <v>2.1250281973403763E-2</v>
      </c>
      <c r="M2065" s="137">
        <f t="shared" si="230"/>
        <v>0.49331111703392361</v>
      </c>
      <c r="N2065" s="383">
        <f t="shared" si="224"/>
        <v>2971.706169012356</v>
      </c>
    </row>
    <row r="2066" spans="2:14" x14ac:dyDescent="0.2">
      <c r="B2066" s="382">
        <v>25</v>
      </c>
      <c r="C2066" s="382">
        <v>6618</v>
      </c>
      <c r="D2066" s="379" t="s">
        <v>2635</v>
      </c>
      <c r="E2066" s="380">
        <v>1314</v>
      </c>
      <c r="F2066" s="380">
        <v>269</v>
      </c>
      <c r="G2066" s="380">
        <v>4552</v>
      </c>
      <c r="H2066" s="137">
        <f t="shared" si="225"/>
        <v>21.806691449814128</v>
      </c>
      <c r="I2066" s="381">
        <f t="shared" si="226"/>
        <v>0.28866432337434095</v>
      </c>
      <c r="J2066" s="137">
        <f t="shared" si="227"/>
        <v>9.3157100001458569E-3</v>
      </c>
      <c r="K2066" s="137">
        <f t="shared" si="228"/>
        <v>0.37626127191585856</v>
      </c>
      <c r="L2066" s="137">
        <f t="shared" si="229"/>
        <v>-0.11144455275233253</v>
      </c>
      <c r="M2066" s="137">
        <f t="shared" si="230"/>
        <v>0.27413242916367186</v>
      </c>
      <c r="N2066" s="383">
        <f t="shared" si="224"/>
        <v>1247.8508175530344</v>
      </c>
    </row>
    <row r="2067" spans="2:14" x14ac:dyDescent="0.2">
      <c r="B2067" s="382">
        <v>25</v>
      </c>
      <c r="C2067" s="382">
        <v>6619</v>
      </c>
      <c r="D2067" s="379" t="s">
        <v>2636</v>
      </c>
      <c r="E2067" s="380">
        <v>363</v>
      </c>
      <c r="F2067" s="380">
        <v>276</v>
      </c>
      <c r="G2067" s="380">
        <v>2282</v>
      </c>
      <c r="H2067" s="137">
        <f t="shared" si="225"/>
        <v>9.5833333333333339</v>
      </c>
      <c r="I2067" s="381">
        <f t="shared" si="226"/>
        <v>0.15907099035933392</v>
      </c>
      <c r="J2067" s="137">
        <f t="shared" si="227"/>
        <v>-5.174152440737112E-2</v>
      </c>
      <c r="K2067" s="137">
        <f t="shared" si="228"/>
        <v>6.0278340786987072E-2</v>
      </c>
      <c r="L2067" s="137">
        <f t="shared" si="229"/>
        <v>-0.22013452995310173</v>
      </c>
      <c r="M2067" s="137">
        <f t="shared" si="230"/>
        <v>-0.21159771357348578</v>
      </c>
      <c r="N2067" s="383">
        <f t="shared" si="224"/>
        <v>-482.86598237469457</v>
      </c>
    </row>
    <row r="2068" spans="2:14" x14ac:dyDescent="0.2">
      <c r="B2068" s="382">
        <v>25</v>
      </c>
      <c r="C2068" s="382">
        <v>6620</v>
      </c>
      <c r="D2068" s="379" t="s">
        <v>2637</v>
      </c>
      <c r="E2068" s="380">
        <v>724</v>
      </c>
      <c r="F2068" s="380">
        <v>834</v>
      </c>
      <c r="G2068" s="380">
        <v>1853</v>
      </c>
      <c r="H2068" s="137">
        <f t="shared" si="225"/>
        <v>3.0899280575539567</v>
      </c>
      <c r="I2068" s="381">
        <f t="shared" si="226"/>
        <v>0.39071775499190503</v>
      </c>
      <c r="J2068" s="137">
        <f t="shared" si="227"/>
        <v>-6.3280534786589085E-2</v>
      </c>
      <c r="K2068" s="137">
        <f t="shared" si="228"/>
        <v>-0.1075810324307533</v>
      </c>
      <c r="L2068" s="137">
        <f t="shared" si="229"/>
        <v>-2.5852301224325198E-2</v>
      </c>
      <c r="M2068" s="137">
        <f t="shared" si="230"/>
        <v>-0.19671386844166758</v>
      </c>
      <c r="N2068" s="383">
        <f t="shared" si="224"/>
        <v>-364.51079822241002</v>
      </c>
    </row>
    <row r="2069" spans="2:14" x14ac:dyDescent="0.2">
      <c r="B2069" s="382">
        <v>25</v>
      </c>
      <c r="C2069" s="382">
        <v>6621</v>
      </c>
      <c r="D2069" s="379" t="s">
        <v>2638</v>
      </c>
      <c r="E2069" s="380">
        <v>205828</v>
      </c>
      <c r="F2069" s="380">
        <v>1539</v>
      </c>
      <c r="G2069" s="380">
        <v>206635</v>
      </c>
      <c r="H2069" s="137">
        <f t="shared" si="225"/>
        <v>268.00714749837556</v>
      </c>
      <c r="I2069" s="381">
        <f t="shared" si="226"/>
        <v>0.99609456287656983</v>
      </c>
      <c r="J2069" s="137">
        <f t="shared" si="227"/>
        <v>5.4448351376540023</v>
      </c>
      <c r="K2069" s="137">
        <f t="shared" si="228"/>
        <v>6.740726830901477</v>
      </c>
      <c r="L2069" s="137">
        <f t="shared" si="229"/>
        <v>0.48187745551585487</v>
      </c>
      <c r="M2069" s="137">
        <f t="shared" si="230"/>
        <v>12.667439424071334</v>
      </c>
      <c r="N2069" s="383">
        <f t="shared" si="224"/>
        <v>2617536.3453929801</v>
      </c>
    </row>
    <row r="2070" spans="2:14" x14ac:dyDescent="0.2">
      <c r="B2070" s="382">
        <v>25</v>
      </c>
      <c r="C2070" s="382">
        <v>6622</v>
      </c>
      <c r="D2070" s="379" t="s">
        <v>2639</v>
      </c>
      <c r="E2070" s="380">
        <v>849</v>
      </c>
      <c r="F2070" s="380">
        <v>281</v>
      </c>
      <c r="G2070" s="380">
        <v>2896</v>
      </c>
      <c r="H2070" s="137">
        <f t="shared" si="225"/>
        <v>13.327402135231317</v>
      </c>
      <c r="I2070" s="381">
        <f t="shared" si="226"/>
        <v>0.29316298342541436</v>
      </c>
      <c r="J2070" s="137">
        <f t="shared" si="227"/>
        <v>-3.5226483911240981E-2</v>
      </c>
      <c r="K2070" s="137">
        <f t="shared" si="228"/>
        <v>0.15706531398191953</v>
      </c>
      <c r="L2070" s="137">
        <f t="shared" si="229"/>
        <v>-0.10767152487343264</v>
      </c>
      <c r="M2070" s="137">
        <f t="shared" si="230"/>
        <v>1.4167305197245919E-2</v>
      </c>
      <c r="N2070" s="383">
        <f t="shared" si="224"/>
        <v>41.028515851224185</v>
      </c>
    </row>
    <row r="2071" spans="2:14" x14ac:dyDescent="0.2">
      <c r="B2071" s="382">
        <v>25</v>
      </c>
      <c r="C2071" s="382">
        <v>6623</v>
      </c>
      <c r="D2071" s="379" t="s">
        <v>2640</v>
      </c>
      <c r="E2071" s="380">
        <v>13887</v>
      </c>
      <c r="F2071" s="380">
        <v>435</v>
      </c>
      <c r="G2071" s="380">
        <v>12806</v>
      </c>
      <c r="H2071" s="137">
        <f t="shared" si="225"/>
        <v>61.363218390804597</v>
      </c>
      <c r="I2071" s="381">
        <f t="shared" si="226"/>
        <v>1.0844135561455568</v>
      </c>
      <c r="J2071" s="137">
        <f t="shared" si="227"/>
        <v>0.23132734559470317</v>
      </c>
      <c r="K2071" s="137">
        <f t="shared" si="228"/>
        <v>1.3988270193138381</v>
      </c>
      <c r="L2071" s="137">
        <f t="shared" si="229"/>
        <v>0.55595062842892018</v>
      </c>
      <c r="M2071" s="137">
        <f t="shared" si="230"/>
        <v>2.1861049933374614</v>
      </c>
      <c r="N2071" s="383">
        <f t="shared" si="224"/>
        <v>27995.260544679531</v>
      </c>
    </row>
    <row r="2072" spans="2:14" x14ac:dyDescent="0.2">
      <c r="B2072" s="382">
        <v>25</v>
      </c>
      <c r="C2072" s="382">
        <v>6624</v>
      </c>
      <c r="D2072" s="379" t="s">
        <v>2641</v>
      </c>
      <c r="E2072" s="380">
        <v>135</v>
      </c>
      <c r="F2072" s="380">
        <v>312</v>
      </c>
      <c r="G2072" s="380">
        <v>550</v>
      </c>
      <c r="H2072" s="137">
        <f t="shared" si="225"/>
        <v>2.1955128205128207</v>
      </c>
      <c r="I2072" s="381">
        <f t="shared" si="226"/>
        <v>0.24545454545454545</v>
      </c>
      <c r="J2072" s="137">
        <f t="shared" si="227"/>
        <v>-9.8327925285705664E-2</v>
      </c>
      <c r="K2072" s="137">
        <f t="shared" si="228"/>
        <v>-0.13070233392199612</v>
      </c>
      <c r="L2072" s="137">
        <f t="shared" si="229"/>
        <v>-0.14768460976521156</v>
      </c>
      <c r="M2072" s="137">
        <f t="shared" si="230"/>
        <v>-0.37671486897291334</v>
      </c>
      <c r="N2072" s="383">
        <f t="shared" si="224"/>
        <v>-207.19317793510234</v>
      </c>
    </row>
    <row r="2073" spans="2:14" x14ac:dyDescent="0.2">
      <c r="B2073" s="382">
        <v>25</v>
      </c>
      <c r="C2073" s="382">
        <v>6625</v>
      </c>
      <c r="D2073" s="379" t="s">
        <v>2642</v>
      </c>
      <c r="E2073" s="380">
        <v>223</v>
      </c>
      <c r="F2073" s="380">
        <v>143</v>
      </c>
      <c r="G2073" s="380">
        <v>1236</v>
      </c>
      <c r="H2073" s="137">
        <f t="shared" si="225"/>
        <v>10.202797202797203</v>
      </c>
      <c r="I2073" s="381">
        <f t="shared" si="226"/>
        <v>0.18042071197411003</v>
      </c>
      <c r="J2073" s="137">
        <f t="shared" si="227"/>
        <v>-7.987626766299348E-2</v>
      </c>
      <c r="K2073" s="137">
        <f t="shared" si="228"/>
        <v>7.6291944195833392E-2</v>
      </c>
      <c r="L2073" s="137">
        <f t="shared" si="229"/>
        <v>-0.20222851039510437</v>
      </c>
      <c r="M2073" s="137">
        <f t="shared" si="230"/>
        <v>-0.20581283386226445</v>
      </c>
      <c r="N2073" s="383">
        <f t="shared" si="224"/>
        <v>-254.38466265375888</v>
      </c>
    </row>
    <row r="2074" spans="2:14" x14ac:dyDescent="0.2">
      <c r="B2074" s="382">
        <v>25</v>
      </c>
      <c r="C2074" s="382">
        <v>6626</v>
      </c>
      <c r="D2074" s="379" t="s">
        <v>2643</v>
      </c>
      <c r="E2074" s="380">
        <v>376</v>
      </c>
      <c r="F2074" s="380">
        <v>1128</v>
      </c>
      <c r="G2074" s="380">
        <v>1173</v>
      </c>
      <c r="H2074" s="137">
        <f t="shared" si="225"/>
        <v>1.37322695035461</v>
      </c>
      <c r="I2074" s="381">
        <f t="shared" si="226"/>
        <v>0.32054560954816708</v>
      </c>
      <c r="J2074" s="137">
        <f t="shared" si="227"/>
        <v>-8.1570807648752769E-2</v>
      </c>
      <c r="K2074" s="137">
        <f t="shared" si="228"/>
        <v>-0.15195903744016589</v>
      </c>
      <c r="L2074" s="137">
        <f t="shared" si="229"/>
        <v>-8.4705706032778758E-2</v>
      </c>
      <c r="M2074" s="137">
        <f t="shared" si="230"/>
        <v>-0.31823555112169744</v>
      </c>
      <c r="N2074" s="383">
        <f t="shared" si="224"/>
        <v>-373.2903014657511</v>
      </c>
    </row>
    <row r="2075" spans="2:14" x14ac:dyDescent="0.2">
      <c r="B2075" s="382">
        <v>25</v>
      </c>
      <c r="C2075" s="382">
        <v>6627</v>
      </c>
      <c r="D2075" s="379" t="s">
        <v>2644</v>
      </c>
      <c r="E2075" s="380">
        <v>103</v>
      </c>
      <c r="F2075" s="380">
        <v>379</v>
      </c>
      <c r="G2075" s="380">
        <v>670</v>
      </c>
      <c r="H2075" s="137">
        <f t="shared" si="225"/>
        <v>2.0395778364116093</v>
      </c>
      <c r="I2075" s="381">
        <f t="shared" si="226"/>
        <v>0.15373134328358209</v>
      </c>
      <c r="J2075" s="137">
        <f t="shared" si="227"/>
        <v>-9.5100230074735601E-2</v>
      </c>
      <c r="K2075" s="137">
        <f t="shared" si="228"/>
        <v>-0.13473336965475438</v>
      </c>
      <c r="L2075" s="137">
        <f t="shared" si="229"/>
        <v>-0.22461289396629067</v>
      </c>
      <c r="M2075" s="137">
        <f t="shared" si="230"/>
        <v>-0.45444649369578061</v>
      </c>
      <c r="N2075" s="383">
        <f t="shared" si="224"/>
        <v>-304.47915077617301</v>
      </c>
    </row>
    <row r="2076" spans="2:14" x14ac:dyDescent="0.2">
      <c r="B2076" s="382">
        <v>25</v>
      </c>
      <c r="C2076" s="382">
        <v>6628</v>
      </c>
      <c r="D2076" s="379" t="s">
        <v>2645</v>
      </c>
      <c r="E2076" s="380">
        <v>25609</v>
      </c>
      <c r="F2076" s="380">
        <v>480</v>
      </c>
      <c r="G2076" s="380">
        <v>36229</v>
      </c>
      <c r="H2076" s="137">
        <f t="shared" si="225"/>
        <v>128.82916666666668</v>
      </c>
      <c r="I2076" s="381">
        <f t="shared" si="226"/>
        <v>0.70686466642744761</v>
      </c>
      <c r="J2076" s="137">
        <f t="shared" si="227"/>
        <v>0.86134655331596754</v>
      </c>
      <c r="K2076" s="137">
        <f t="shared" si="228"/>
        <v>3.142872140502956</v>
      </c>
      <c r="L2076" s="137">
        <f t="shared" si="229"/>
        <v>0.23930023244840293</v>
      </c>
      <c r="M2076" s="137">
        <f t="shared" si="230"/>
        <v>4.2435189262673267</v>
      </c>
      <c r="N2076" s="383">
        <f t="shared" si="224"/>
        <v>153738.44717973899</v>
      </c>
    </row>
    <row r="2077" spans="2:14" x14ac:dyDescent="0.2">
      <c r="B2077" s="382">
        <v>25</v>
      </c>
      <c r="C2077" s="382">
        <v>6629</v>
      </c>
      <c r="D2077" s="379" t="s">
        <v>2646</v>
      </c>
      <c r="E2077" s="380">
        <v>941</v>
      </c>
      <c r="F2077" s="380">
        <v>681</v>
      </c>
      <c r="G2077" s="380">
        <v>2079</v>
      </c>
      <c r="H2077" s="137">
        <f t="shared" si="225"/>
        <v>4.4346549192364169</v>
      </c>
      <c r="I2077" s="381">
        <f t="shared" si="226"/>
        <v>0.45262145262145265</v>
      </c>
      <c r="J2077" s="137">
        <f t="shared" si="227"/>
        <v>-5.7201708805928807E-2</v>
      </c>
      <c r="K2077" s="137">
        <f t="shared" si="228"/>
        <v>-7.281883931876032E-2</v>
      </c>
      <c r="L2077" s="137">
        <f t="shared" si="229"/>
        <v>2.6066353288709789E-2</v>
      </c>
      <c r="M2077" s="137">
        <f t="shared" si="230"/>
        <v>-0.10395419483597934</v>
      </c>
      <c r="N2077" s="383">
        <f t="shared" si="224"/>
        <v>-216.12077106400105</v>
      </c>
    </row>
    <row r="2078" spans="2:14" x14ac:dyDescent="0.2">
      <c r="B2078" s="382">
        <v>25</v>
      </c>
      <c r="C2078" s="382">
        <v>6630</v>
      </c>
      <c r="D2078" s="379" t="s">
        <v>2647</v>
      </c>
      <c r="E2078" s="380">
        <v>31277</v>
      </c>
      <c r="F2078" s="380">
        <v>979</v>
      </c>
      <c r="G2078" s="380">
        <v>26882</v>
      </c>
      <c r="H2078" s="137">
        <f t="shared" si="225"/>
        <v>59.406537282941777</v>
      </c>
      <c r="I2078" s="381">
        <f t="shared" si="226"/>
        <v>1.1634922996800834</v>
      </c>
      <c r="J2078" s="137">
        <f t="shared" si="227"/>
        <v>0.60993599384149133</v>
      </c>
      <c r="K2078" s="137">
        <f t="shared" si="228"/>
        <v>1.3482453521602467</v>
      </c>
      <c r="L2078" s="137">
        <f t="shared" si="229"/>
        <v>0.62227400041008418</v>
      </c>
      <c r="M2078" s="137">
        <f t="shared" si="230"/>
        <v>2.5804553464118225</v>
      </c>
      <c r="N2078" s="383">
        <f t="shared" si="224"/>
        <v>69367.800622242619</v>
      </c>
    </row>
    <row r="2079" spans="2:14" x14ac:dyDescent="0.2">
      <c r="B2079" s="382">
        <v>25</v>
      </c>
      <c r="C2079" s="382">
        <v>6631</v>
      </c>
      <c r="D2079" s="379" t="s">
        <v>2648</v>
      </c>
      <c r="E2079" s="380">
        <v>4997</v>
      </c>
      <c r="F2079" s="380">
        <v>270</v>
      </c>
      <c r="G2079" s="380">
        <v>18886</v>
      </c>
      <c r="H2079" s="137">
        <f t="shared" si="225"/>
        <v>88.455555555555549</v>
      </c>
      <c r="I2079" s="381">
        <f t="shared" si="226"/>
        <v>0.26458752515090544</v>
      </c>
      <c r="J2079" s="137">
        <f t="shared" si="227"/>
        <v>0.39486390295051954</v>
      </c>
      <c r="K2079" s="137">
        <f t="shared" si="228"/>
        <v>2.0991841574154551</v>
      </c>
      <c r="L2079" s="137">
        <f t="shared" si="229"/>
        <v>-0.13163777248895034</v>
      </c>
      <c r="M2079" s="137">
        <f t="shared" si="230"/>
        <v>2.3624102878770246</v>
      </c>
      <c r="N2079" s="383">
        <f t="shared" si="224"/>
        <v>44616.480696845487</v>
      </c>
    </row>
    <row r="2080" spans="2:14" x14ac:dyDescent="0.2">
      <c r="B2080" s="382">
        <v>25</v>
      </c>
      <c r="C2080" s="382">
        <v>6632</v>
      </c>
      <c r="D2080" s="379" t="s">
        <v>2649</v>
      </c>
      <c r="E2080" s="380">
        <v>1653</v>
      </c>
      <c r="F2080" s="380">
        <v>254</v>
      </c>
      <c r="G2080" s="380">
        <v>3194</v>
      </c>
      <c r="H2080" s="137">
        <f t="shared" si="225"/>
        <v>19.08267716535433</v>
      </c>
      <c r="I2080" s="381">
        <f t="shared" si="226"/>
        <v>0.51753287413901061</v>
      </c>
      <c r="J2080" s="137">
        <f t="shared" si="227"/>
        <v>-2.7211040803998665E-2</v>
      </c>
      <c r="K2080" s="137">
        <f t="shared" si="228"/>
        <v>0.3058434693907095</v>
      </c>
      <c r="L2080" s="137">
        <f t="shared" si="229"/>
        <v>8.0507586959240457E-2</v>
      </c>
      <c r="M2080" s="137">
        <f t="shared" si="230"/>
        <v>0.35914001554595132</v>
      </c>
      <c r="N2080" s="383">
        <f t="shared" si="224"/>
        <v>1147.0932096537686</v>
      </c>
    </row>
    <row r="2081" spans="2:14" x14ac:dyDescent="0.2">
      <c r="B2081" s="382">
        <v>25</v>
      </c>
      <c r="C2081" s="382">
        <v>6633</v>
      </c>
      <c r="D2081" s="379" t="s">
        <v>2650</v>
      </c>
      <c r="E2081" s="380">
        <v>20055</v>
      </c>
      <c r="F2081" s="380">
        <v>581</v>
      </c>
      <c r="G2081" s="380">
        <v>12221</v>
      </c>
      <c r="H2081" s="137">
        <f t="shared" si="225"/>
        <v>55.552495697074008</v>
      </c>
      <c r="I2081" s="381">
        <f t="shared" si="226"/>
        <v>1.6410277391375501</v>
      </c>
      <c r="J2081" s="137">
        <f t="shared" si="227"/>
        <v>0.21559233144122414</v>
      </c>
      <c r="K2081" s="137">
        <f t="shared" si="228"/>
        <v>1.24861550041328</v>
      </c>
      <c r="L2081" s="137">
        <f t="shared" si="229"/>
        <v>1.0227831533090292</v>
      </c>
      <c r="M2081" s="137">
        <f t="shared" si="230"/>
        <v>2.4869909851635335</v>
      </c>
      <c r="N2081" s="383">
        <f t="shared" si="224"/>
        <v>30393.516829683544</v>
      </c>
    </row>
    <row r="2082" spans="2:14" x14ac:dyDescent="0.2">
      <c r="B2082" s="382">
        <v>25</v>
      </c>
      <c r="C2082" s="382">
        <v>6634</v>
      </c>
      <c r="D2082" s="379" t="s">
        <v>2651</v>
      </c>
      <c r="E2082" s="380">
        <v>3657</v>
      </c>
      <c r="F2082" s="380">
        <v>321</v>
      </c>
      <c r="G2082" s="380">
        <v>4035</v>
      </c>
      <c r="H2082" s="137">
        <f t="shared" si="225"/>
        <v>23.962616822429908</v>
      </c>
      <c r="I2082" s="381">
        <f t="shared" si="226"/>
        <v>0.90631970260223049</v>
      </c>
      <c r="J2082" s="137">
        <f t="shared" si="227"/>
        <v>-4.5902768671168218E-3</v>
      </c>
      <c r="K2082" s="137">
        <f t="shared" si="228"/>
        <v>0.43199355203417777</v>
      </c>
      <c r="L2082" s="137">
        <f t="shared" si="229"/>
        <v>0.40658324639716314</v>
      </c>
      <c r="M2082" s="137">
        <f t="shared" si="230"/>
        <v>0.83398652156422415</v>
      </c>
      <c r="N2082" s="383">
        <f t="shared" si="224"/>
        <v>3365.1356145116442</v>
      </c>
    </row>
    <row r="2083" spans="2:14" x14ac:dyDescent="0.2">
      <c r="B2083" s="382">
        <v>25</v>
      </c>
      <c r="C2083" s="382">
        <v>6635</v>
      </c>
      <c r="D2083" s="379" t="s">
        <v>2652</v>
      </c>
      <c r="E2083" s="380">
        <v>214</v>
      </c>
      <c r="F2083" s="380">
        <v>470</v>
      </c>
      <c r="G2083" s="380">
        <v>726</v>
      </c>
      <c r="H2083" s="137">
        <f t="shared" si="225"/>
        <v>2</v>
      </c>
      <c r="I2083" s="381">
        <f t="shared" si="226"/>
        <v>0.29476584022038566</v>
      </c>
      <c r="J2083" s="137">
        <f t="shared" si="227"/>
        <v>-9.3593972309616247E-2</v>
      </c>
      <c r="K2083" s="137">
        <f t="shared" si="228"/>
        <v>-0.13575648626787379</v>
      </c>
      <c r="L2083" s="137">
        <f t="shared" si="229"/>
        <v>-0.10632720827590092</v>
      </c>
      <c r="M2083" s="137">
        <f t="shared" si="230"/>
        <v>-0.33567766685339095</v>
      </c>
      <c r="N2083" s="383">
        <f t="shared" si="224"/>
        <v>-243.70198613556184</v>
      </c>
    </row>
    <row r="2084" spans="2:14" x14ac:dyDescent="0.2">
      <c r="B2084" s="382">
        <v>25</v>
      </c>
      <c r="C2084" s="382">
        <v>6636</v>
      </c>
      <c r="D2084" s="379" t="s">
        <v>2653</v>
      </c>
      <c r="E2084" s="380">
        <v>1250</v>
      </c>
      <c r="F2084" s="380">
        <v>265</v>
      </c>
      <c r="G2084" s="380">
        <v>2558</v>
      </c>
      <c r="H2084" s="137">
        <f t="shared" si="225"/>
        <v>14.369811320754717</v>
      </c>
      <c r="I2084" s="381">
        <f t="shared" si="226"/>
        <v>0.48866301798279904</v>
      </c>
      <c r="J2084" s="137">
        <f t="shared" si="227"/>
        <v>-4.4317825422139981E-2</v>
      </c>
      <c r="K2084" s="137">
        <f t="shared" si="228"/>
        <v>0.1840123695077848</v>
      </c>
      <c r="L2084" s="137">
        <f t="shared" si="229"/>
        <v>5.6294427729477035E-2</v>
      </c>
      <c r="M2084" s="137">
        <f t="shared" si="230"/>
        <v>0.19598897181512184</v>
      </c>
      <c r="N2084" s="383">
        <f t="shared" si="224"/>
        <v>501.33978990308168</v>
      </c>
    </row>
    <row r="2085" spans="2:14" x14ac:dyDescent="0.2">
      <c r="B2085" s="382">
        <v>25</v>
      </c>
      <c r="C2085" s="382">
        <v>6637</v>
      </c>
      <c r="D2085" s="379" t="s">
        <v>2654</v>
      </c>
      <c r="E2085" s="380">
        <v>167</v>
      </c>
      <c r="F2085" s="380">
        <v>440</v>
      </c>
      <c r="G2085" s="380">
        <v>524</v>
      </c>
      <c r="H2085" s="137">
        <f t="shared" si="225"/>
        <v>1.5704545454545455</v>
      </c>
      <c r="I2085" s="381">
        <f t="shared" si="226"/>
        <v>0.31870229007633588</v>
      </c>
      <c r="J2085" s="137">
        <f t="shared" si="227"/>
        <v>-9.9027259248082519E-2</v>
      </c>
      <c r="K2085" s="137">
        <f t="shared" si="228"/>
        <v>-0.14686055689126101</v>
      </c>
      <c r="L2085" s="137">
        <f t="shared" si="229"/>
        <v>-8.6251698767944113E-2</v>
      </c>
      <c r="M2085" s="137">
        <f t="shared" si="230"/>
        <v>-0.33213951490728766</v>
      </c>
      <c r="N2085" s="383">
        <f t="shared" si="224"/>
        <v>-174.04110581141873</v>
      </c>
    </row>
    <row r="2086" spans="2:14" x14ac:dyDescent="0.2">
      <c r="B2086" s="382">
        <v>25</v>
      </c>
      <c r="C2086" s="382">
        <v>6638</v>
      </c>
      <c r="D2086" s="379" t="s">
        <v>2655</v>
      </c>
      <c r="E2086" s="380">
        <v>10980</v>
      </c>
      <c r="F2086" s="380">
        <v>1839</v>
      </c>
      <c r="G2086" s="380">
        <v>4577</v>
      </c>
      <c r="H2086" s="137">
        <f t="shared" si="225"/>
        <v>8.4594888526373033</v>
      </c>
      <c r="I2086" s="381">
        <f t="shared" si="226"/>
        <v>2.3989512781297795</v>
      </c>
      <c r="J2086" s="137">
        <f t="shared" si="227"/>
        <v>9.9881465024312839E-3</v>
      </c>
      <c r="K2086" s="137">
        <f t="shared" si="228"/>
        <v>3.1226122095584053E-2</v>
      </c>
      <c r="L2086" s="137">
        <f t="shared" si="229"/>
        <v>1.6584539108737892</v>
      </c>
      <c r="M2086" s="137">
        <f t="shared" si="230"/>
        <v>1.6996681794718045</v>
      </c>
      <c r="N2086" s="383">
        <f t="shared" si="224"/>
        <v>7779.3812574424492</v>
      </c>
    </row>
    <row r="2087" spans="2:14" x14ac:dyDescent="0.2">
      <c r="B2087" s="382">
        <v>25</v>
      </c>
      <c r="C2087" s="382">
        <v>6639</v>
      </c>
      <c r="D2087" s="379" t="s">
        <v>2656</v>
      </c>
      <c r="E2087" s="380">
        <v>194</v>
      </c>
      <c r="F2087" s="380">
        <v>292</v>
      </c>
      <c r="G2087" s="380">
        <v>961</v>
      </c>
      <c r="H2087" s="137">
        <f t="shared" si="225"/>
        <v>3.9554794520547945</v>
      </c>
      <c r="I2087" s="381">
        <f t="shared" si="226"/>
        <v>0.20187304890738814</v>
      </c>
      <c r="J2087" s="137">
        <f t="shared" si="227"/>
        <v>-8.7273069188133198E-2</v>
      </c>
      <c r="K2087" s="137">
        <f t="shared" si="228"/>
        <v>-8.5205882813865555E-2</v>
      </c>
      <c r="L2087" s="137">
        <f t="shared" si="229"/>
        <v>-0.18423642733083737</v>
      </c>
      <c r="M2087" s="137">
        <f t="shared" si="230"/>
        <v>-0.35671537933283615</v>
      </c>
      <c r="N2087" s="383">
        <f t="shared" si="224"/>
        <v>-342.80347953885553</v>
      </c>
    </row>
    <row r="2088" spans="2:14" x14ac:dyDescent="0.2">
      <c r="B2088" s="382">
        <v>25</v>
      </c>
      <c r="C2088" s="382">
        <v>6640</v>
      </c>
      <c r="D2088" s="379" t="s">
        <v>2657</v>
      </c>
      <c r="E2088" s="380">
        <v>6799</v>
      </c>
      <c r="F2088" s="380">
        <v>379</v>
      </c>
      <c r="G2088" s="380">
        <v>16690</v>
      </c>
      <c r="H2088" s="137">
        <f t="shared" si="225"/>
        <v>61.976253298153033</v>
      </c>
      <c r="I2088" s="381">
        <f t="shared" si="226"/>
        <v>0.40736968244457761</v>
      </c>
      <c r="J2088" s="137">
        <f t="shared" si="227"/>
        <v>0.33579708058976748</v>
      </c>
      <c r="K2088" s="137">
        <f t="shared" si="228"/>
        <v>1.4146744292532634</v>
      </c>
      <c r="L2088" s="137">
        <f t="shared" si="229"/>
        <v>-1.1886323399136789E-2</v>
      </c>
      <c r="M2088" s="137">
        <f t="shared" si="230"/>
        <v>1.7385851864438939</v>
      </c>
      <c r="N2088" s="383">
        <f t="shared" si="224"/>
        <v>29016.986761748591</v>
      </c>
    </row>
    <row r="2089" spans="2:14" x14ac:dyDescent="0.2">
      <c r="B2089" s="382">
        <v>25</v>
      </c>
      <c r="C2089" s="382">
        <v>6641</v>
      </c>
      <c r="D2089" s="379" t="s">
        <v>2658</v>
      </c>
      <c r="E2089" s="380">
        <v>661</v>
      </c>
      <c r="F2089" s="380">
        <v>344</v>
      </c>
      <c r="G2089" s="380">
        <v>2858</v>
      </c>
      <c r="H2089" s="137">
        <f t="shared" si="225"/>
        <v>10.229651162790697</v>
      </c>
      <c r="I2089" s="381">
        <f t="shared" si="226"/>
        <v>0.23128061581525541</v>
      </c>
      <c r="J2089" s="137">
        <f t="shared" si="227"/>
        <v>-3.6248587394714829E-2</v>
      </c>
      <c r="K2089" s="137">
        <f t="shared" si="228"/>
        <v>7.698613910612738E-2</v>
      </c>
      <c r="L2089" s="137">
        <f t="shared" si="229"/>
        <v>-0.15957228989117409</v>
      </c>
      <c r="M2089" s="137">
        <f t="shared" si="230"/>
        <v>-0.11883473817976153</v>
      </c>
      <c r="N2089" s="383">
        <f t="shared" si="224"/>
        <v>-339.62968171775844</v>
      </c>
    </row>
    <row r="2090" spans="2:14" x14ac:dyDescent="0.2">
      <c r="B2090" s="382">
        <v>25</v>
      </c>
      <c r="C2090" s="382">
        <v>6642</v>
      </c>
      <c r="D2090" s="379" t="s">
        <v>2659</v>
      </c>
      <c r="E2090" s="380">
        <v>562</v>
      </c>
      <c r="F2090" s="380">
        <v>442</v>
      </c>
      <c r="G2090" s="380">
        <v>2958</v>
      </c>
      <c r="H2090" s="137">
        <f t="shared" si="225"/>
        <v>7.9638009049773757</v>
      </c>
      <c r="I2090" s="381">
        <f t="shared" si="226"/>
        <v>0.18999323867478027</v>
      </c>
      <c r="J2090" s="137">
        <f t="shared" si="227"/>
        <v>-3.3558841385573114E-2</v>
      </c>
      <c r="K2090" s="137">
        <f t="shared" si="228"/>
        <v>1.8412218654789394E-2</v>
      </c>
      <c r="L2090" s="137">
        <f t="shared" si="229"/>
        <v>-0.19420002864651686</v>
      </c>
      <c r="M2090" s="137">
        <f t="shared" si="230"/>
        <v>-0.20934665137730057</v>
      </c>
      <c r="N2090" s="383">
        <f t="shared" si="224"/>
        <v>-619.24739477405512</v>
      </c>
    </row>
    <row r="2091" spans="2:14" x14ac:dyDescent="0.2">
      <c r="B2091" s="382">
        <v>25</v>
      </c>
      <c r="C2091" s="382">
        <v>6643</v>
      </c>
      <c r="D2091" s="379" t="s">
        <v>2660</v>
      </c>
      <c r="E2091" s="380">
        <v>22323</v>
      </c>
      <c r="F2091" s="380">
        <v>731</v>
      </c>
      <c r="G2091" s="380">
        <v>37460</v>
      </c>
      <c r="H2091" s="137">
        <f t="shared" si="225"/>
        <v>81.782489740082084</v>
      </c>
      <c r="I2091" s="381">
        <f t="shared" si="226"/>
        <v>0.59591564335290981</v>
      </c>
      <c r="J2091" s="137">
        <f t="shared" si="227"/>
        <v>0.89445732668850231</v>
      </c>
      <c r="K2091" s="137">
        <f t="shared" si="228"/>
        <v>1.9266804251435372</v>
      </c>
      <c r="L2091" s="137">
        <f t="shared" si="229"/>
        <v>0.14624724501561054</v>
      </c>
      <c r="M2091" s="137">
        <f t="shared" si="230"/>
        <v>2.9673849968476502</v>
      </c>
      <c r="N2091" s="383">
        <f t="shared" si="224"/>
        <v>111158.24198191297</v>
      </c>
    </row>
    <row r="2092" spans="2:14" x14ac:dyDescent="0.2">
      <c r="B2092" s="382">
        <v>25</v>
      </c>
      <c r="C2092" s="382">
        <v>6644</v>
      </c>
      <c r="D2092" s="379" t="s">
        <v>2661</v>
      </c>
      <c r="E2092" s="380">
        <v>4324</v>
      </c>
      <c r="F2092" s="380">
        <v>1034</v>
      </c>
      <c r="G2092" s="380">
        <v>13846</v>
      </c>
      <c r="H2092" s="137">
        <f t="shared" si="225"/>
        <v>17.572533849129595</v>
      </c>
      <c r="I2092" s="381">
        <f t="shared" si="226"/>
        <v>0.3122923588039867</v>
      </c>
      <c r="J2092" s="137">
        <f t="shared" si="227"/>
        <v>0.25930070408977701</v>
      </c>
      <c r="K2092" s="137">
        <f t="shared" si="228"/>
        <v>0.26680513745785195</v>
      </c>
      <c r="L2092" s="137">
        <f t="shared" si="229"/>
        <v>-9.1627710539857202E-2</v>
      </c>
      <c r="M2092" s="137">
        <f t="shared" si="230"/>
        <v>0.43447813100777177</v>
      </c>
      <c r="N2092" s="383">
        <f t="shared" si="224"/>
        <v>6015.7842019336076</v>
      </c>
    </row>
    <row r="2093" spans="2:14" x14ac:dyDescent="0.2">
      <c r="B2093" s="382">
        <v>25</v>
      </c>
      <c r="C2093" s="382">
        <v>6645</v>
      </c>
      <c r="D2093" s="379" t="s">
        <v>2662</v>
      </c>
      <c r="E2093" s="380">
        <v>2802</v>
      </c>
      <c r="F2093" s="380">
        <v>633</v>
      </c>
      <c r="G2093" s="380">
        <v>11917</v>
      </c>
      <c r="H2093" s="137">
        <f t="shared" si="225"/>
        <v>23.252764612954188</v>
      </c>
      <c r="I2093" s="381">
        <f t="shared" si="226"/>
        <v>0.23512629017370143</v>
      </c>
      <c r="J2093" s="137">
        <f t="shared" si="227"/>
        <v>0.20741550357343333</v>
      </c>
      <c r="K2093" s="137">
        <f t="shared" si="228"/>
        <v>0.41364334256792495</v>
      </c>
      <c r="L2093" s="137">
        <f t="shared" si="229"/>
        <v>-0.1563469213585762</v>
      </c>
      <c r="M2093" s="137">
        <f t="shared" si="230"/>
        <v>0.46471192478278212</v>
      </c>
      <c r="N2093" s="383">
        <f t="shared" si="224"/>
        <v>5537.9720076364147</v>
      </c>
    </row>
    <row r="2094" spans="2:14" x14ac:dyDescent="0.2">
      <c r="B2094" s="382">
        <v>26</v>
      </c>
      <c r="C2094" s="382">
        <v>6702</v>
      </c>
      <c r="D2094" s="379" t="s">
        <v>2663</v>
      </c>
      <c r="E2094" s="380">
        <v>427</v>
      </c>
      <c r="F2094" s="380">
        <v>1224</v>
      </c>
      <c r="G2094" s="380">
        <v>961</v>
      </c>
      <c r="H2094" s="137">
        <f t="shared" si="225"/>
        <v>1.1339869281045751</v>
      </c>
      <c r="I2094" s="381">
        <f t="shared" si="226"/>
        <v>0.44432882414151925</v>
      </c>
      <c r="J2094" s="137">
        <f t="shared" si="227"/>
        <v>-8.7273069188133198E-2</v>
      </c>
      <c r="K2094" s="137">
        <f t="shared" si="228"/>
        <v>-0.1581435705900191</v>
      </c>
      <c r="L2094" s="137">
        <f t="shared" si="229"/>
        <v>1.9111322659826777E-2</v>
      </c>
      <c r="M2094" s="137">
        <f t="shared" si="230"/>
        <v>-0.22630531711832552</v>
      </c>
      <c r="N2094" s="383">
        <f t="shared" si="224"/>
        <v>-217.47940975071083</v>
      </c>
    </row>
    <row r="2095" spans="2:14" x14ac:dyDescent="0.2">
      <c r="B2095" s="382">
        <v>26</v>
      </c>
      <c r="C2095" s="382">
        <v>6703</v>
      </c>
      <c r="D2095" s="379" t="s">
        <v>2664</v>
      </c>
      <c r="E2095" s="380">
        <v>91</v>
      </c>
      <c r="F2095" s="380">
        <v>1351</v>
      </c>
      <c r="G2095" s="380">
        <v>261</v>
      </c>
      <c r="H2095" s="137">
        <f t="shared" si="225"/>
        <v>0.26054774241302736</v>
      </c>
      <c r="I2095" s="381">
        <f t="shared" si="226"/>
        <v>0.34865900383141762</v>
      </c>
      <c r="J2095" s="137">
        <f t="shared" si="227"/>
        <v>-0.10610129125212522</v>
      </c>
      <c r="K2095" s="137">
        <f t="shared" si="228"/>
        <v>-0.18072262549682974</v>
      </c>
      <c r="L2095" s="137">
        <f t="shared" si="229"/>
        <v>-6.1126991660729303E-2</v>
      </c>
      <c r="M2095" s="137">
        <f t="shared" si="230"/>
        <v>-0.34795090840968429</v>
      </c>
      <c r="N2095" s="383">
        <f t="shared" si="224"/>
        <v>-90.815187094927595</v>
      </c>
    </row>
    <row r="2096" spans="2:14" x14ac:dyDescent="0.2">
      <c r="B2096" s="382">
        <v>26</v>
      </c>
      <c r="C2096" s="382">
        <v>6704</v>
      </c>
      <c r="D2096" s="379" t="s">
        <v>2665</v>
      </c>
      <c r="E2096" s="380">
        <v>58</v>
      </c>
      <c r="F2096" s="380">
        <v>523</v>
      </c>
      <c r="G2096" s="380">
        <v>494</v>
      </c>
      <c r="H2096" s="137">
        <f t="shared" si="225"/>
        <v>1.0554493307839388</v>
      </c>
      <c r="I2096" s="381">
        <f t="shared" si="226"/>
        <v>0.11740890688259109</v>
      </c>
      <c r="J2096" s="137">
        <f t="shared" si="227"/>
        <v>-9.9834183050825032E-2</v>
      </c>
      <c r="K2096" s="137">
        <f t="shared" si="228"/>
        <v>-0.16017382610316921</v>
      </c>
      <c r="L2096" s="137">
        <f t="shared" si="229"/>
        <v>-0.25507653505377575</v>
      </c>
      <c r="M2096" s="137">
        <f t="shared" si="230"/>
        <v>-0.51508454420777006</v>
      </c>
      <c r="N2096" s="383">
        <f t="shared" si="224"/>
        <v>-254.45176483863841</v>
      </c>
    </row>
    <row r="2097" spans="2:14" x14ac:dyDescent="0.2">
      <c r="B2097" s="382">
        <v>26</v>
      </c>
      <c r="C2097" s="382">
        <v>6706</v>
      </c>
      <c r="D2097" s="379" t="s">
        <v>2666</v>
      </c>
      <c r="E2097" s="380">
        <v>145</v>
      </c>
      <c r="F2097" s="380">
        <v>635</v>
      </c>
      <c r="G2097" s="380">
        <v>445</v>
      </c>
      <c r="H2097" s="137">
        <f t="shared" si="225"/>
        <v>0.92913385826771655</v>
      </c>
      <c r="I2097" s="381">
        <f t="shared" si="226"/>
        <v>0.3258426966292135</v>
      </c>
      <c r="J2097" s="137">
        <f t="shared" si="227"/>
        <v>-0.10115215859530446</v>
      </c>
      <c r="K2097" s="137">
        <f t="shared" si="228"/>
        <v>-0.16343917535271699</v>
      </c>
      <c r="L2097" s="137">
        <f t="shared" si="229"/>
        <v>-8.0263037103176088E-2</v>
      </c>
      <c r="M2097" s="137">
        <f t="shared" si="230"/>
        <v>-0.34485437105119754</v>
      </c>
      <c r="N2097" s="383">
        <f t="shared" si="224"/>
        <v>-153.46019511778292</v>
      </c>
    </row>
    <row r="2098" spans="2:14" x14ac:dyDescent="0.2">
      <c r="B2098" s="382">
        <v>26</v>
      </c>
      <c r="C2098" s="382">
        <v>6708</v>
      </c>
      <c r="D2098" s="379" t="s">
        <v>2667</v>
      </c>
      <c r="E2098" s="380">
        <v>1021</v>
      </c>
      <c r="F2098" s="380">
        <v>2131</v>
      </c>
      <c r="G2098" s="380">
        <v>3667</v>
      </c>
      <c r="H2098" s="137">
        <f t="shared" si="225"/>
        <v>2.1999061473486625</v>
      </c>
      <c r="I2098" s="381">
        <f t="shared" si="226"/>
        <v>0.27842923370602674</v>
      </c>
      <c r="J2098" s="137">
        <f t="shared" si="227"/>
        <v>-1.4488542180758339E-2</v>
      </c>
      <c r="K2098" s="137">
        <f t="shared" si="228"/>
        <v>-0.13058876314400145</v>
      </c>
      <c r="L2098" s="137">
        <f t="shared" si="229"/>
        <v>-0.12002872631138496</v>
      </c>
      <c r="M2098" s="137">
        <f t="shared" si="230"/>
        <v>-0.26510603163614477</v>
      </c>
      <c r="N2098" s="383">
        <f t="shared" si="224"/>
        <v>-972.14381800974286</v>
      </c>
    </row>
    <row r="2099" spans="2:14" x14ac:dyDescent="0.2">
      <c r="B2099" s="382">
        <v>26</v>
      </c>
      <c r="C2099" s="382">
        <v>6709</v>
      </c>
      <c r="D2099" s="379" t="s">
        <v>2668</v>
      </c>
      <c r="E2099" s="380">
        <v>1009</v>
      </c>
      <c r="F2099" s="380">
        <v>1958</v>
      </c>
      <c r="G2099" s="380">
        <v>3396</v>
      </c>
      <c r="H2099" s="137">
        <f t="shared" si="225"/>
        <v>2.2497446373850867</v>
      </c>
      <c r="I2099" s="381">
        <f t="shared" si="226"/>
        <v>0.29711425206124853</v>
      </c>
      <c r="J2099" s="137">
        <f t="shared" si="227"/>
        <v>-2.1777753865532393E-2</v>
      </c>
      <c r="K2099" s="137">
        <f t="shared" si="228"/>
        <v>-0.12930040097587409</v>
      </c>
      <c r="L2099" s="137">
        <f t="shared" si="229"/>
        <v>-0.10435759438062558</v>
      </c>
      <c r="M2099" s="137">
        <f t="shared" si="230"/>
        <v>-0.25543574922203205</v>
      </c>
      <c r="N2099" s="383">
        <f t="shared" si="224"/>
        <v>-867.45980435802085</v>
      </c>
    </row>
    <row r="2100" spans="2:14" x14ac:dyDescent="0.2">
      <c r="B2100" s="382">
        <v>26</v>
      </c>
      <c r="C2100" s="382">
        <v>6710</v>
      </c>
      <c r="D2100" s="379" t="s">
        <v>2669</v>
      </c>
      <c r="E2100" s="380">
        <v>1172</v>
      </c>
      <c r="F2100" s="380">
        <v>1351</v>
      </c>
      <c r="G2100" s="380">
        <v>2724</v>
      </c>
      <c r="H2100" s="137">
        <f t="shared" si="225"/>
        <v>2.8837897853441894</v>
      </c>
      <c r="I2100" s="381">
        <f t="shared" si="226"/>
        <v>0.43024963289280471</v>
      </c>
      <c r="J2100" s="137">
        <f t="shared" si="227"/>
        <v>-3.9852847046964728E-2</v>
      </c>
      <c r="K2100" s="137">
        <f t="shared" si="228"/>
        <v>-0.11290986063409786</v>
      </c>
      <c r="L2100" s="137">
        <f t="shared" si="229"/>
        <v>7.3030996577156558E-3</v>
      </c>
      <c r="M2100" s="137">
        <f t="shared" si="230"/>
        <v>-0.14545960802334693</v>
      </c>
      <c r="N2100" s="383">
        <f t="shared" si="224"/>
        <v>-396.23197225559704</v>
      </c>
    </row>
    <row r="2101" spans="2:14" x14ac:dyDescent="0.2">
      <c r="B2101" s="382">
        <v>26</v>
      </c>
      <c r="C2101" s="382">
        <v>6711</v>
      </c>
      <c r="D2101" s="379" t="s">
        <v>2670</v>
      </c>
      <c r="E2101" s="380">
        <v>13618</v>
      </c>
      <c r="F2101" s="380">
        <v>2184</v>
      </c>
      <c r="G2101" s="380">
        <v>12739</v>
      </c>
      <c r="H2101" s="137">
        <f t="shared" si="225"/>
        <v>12.068223443223443</v>
      </c>
      <c r="I2101" s="381">
        <f t="shared" si="226"/>
        <v>1.0690007064918754</v>
      </c>
      <c r="J2101" s="137">
        <f t="shared" si="227"/>
        <v>0.22952521576857821</v>
      </c>
      <c r="K2101" s="137">
        <f t="shared" si="228"/>
        <v>0.12451460491129149</v>
      </c>
      <c r="L2101" s="137">
        <f t="shared" si="229"/>
        <v>0.54302386562034632</v>
      </c>
      <c r="M2101" s="137">
        <f t="shared" si="230"/>
        <v>0.89706368630021605</v>
      </c>
      <c r="N2101" s="383">
        <f t="shared" si="224"/>
        <v>11427.694299778452</v>
      </c>
    </row>
    <row r="2102" spans="2:14" x14ac:dyDescent="0.2">
      <c r="B2102" s="382">
        <v>26</v>
      </c>
      <c r="C2102" s="382">
        <v>6712</v>
      </c>
      <c r="D2102" s="379" t="s">
        <v>2671</v>
      </c>
      <c r="E2102" s="380">
        <v>697</v>
      </c>
      <c r="F2102" s="380">
        <v>1237</v>
      </c>
      <c r="G2102" s="380">
        <v>1372</v>
      </c>
      <c r="H2102" s="137">
        <f t="shared" si="225"/>
        <v>1.6725949878738884</v>
      </c>
      <c r="I2102" s="381">
        <f t="shared" si="226"/>
        <v>0.50801749271137031</v>
      </c>
      <c r="J2102" s="137">
        <f t="shared" si="227"/>
        <v>-7.6218213090560746E-2</v>
      </c>
      <c r="K2102" s="137">
        <f t="shared" si="228"/>
        <v>-0.14422015021455994</v>
      </c>
      <c r="L2102" s="137">
        <f t="shared" si="229"/>
        <v>7.2527032972662428E-2</v>
      </c>
      <c r="M2102" s="137">
        <f t="shared" si="230"/>
        <v>-0.14791133033245824</v>
      </c>
      <c r="N2102" s="383">
        <f t="shared" si="224"/>
        <v>-202.9343452161327</v>
      </c>
    </row>
    <row r="2103" spans="2:14" x14ac:dyDescent="0.2">
      <c r="B2103" s="382">
        <v>26</v>
      </c>
      <c r="C2103" s="382">
        <v>6713</v>
      </c>
      <c r="D2103" s="379" t="s">
        <v>2672</v>
      </c>
      <c r="E2103" s="380">
        <v>25</v>
      </c>
      <c r="F2103" s="380">
        <v>334</v>
      </c>
      <c r="G2103" s="380">
        <v>117</v>
      </c>
      <c r="H2103" s="137">
        <f t="shared" si="225"/>
        <v>0.42514970059880242</v>
      </c>
      <c r="I2103" s="381">
        <f t="shared" si="226"/>
        <v>0.21367521367521367</v>
      </c>
      <c r="J2103" s="137">
        <f t="shared" si="227"/>
        <v>-0.1099745255052893</v>
      </c>
      <c r="K2103" s="137">
        <f t="shared" si="228"/>
        <v>-0.17646754201474099</v>
      </c>
      <c r="L2103" s="137">
        <f t="shared" si="229"/>
        <v>-0.17433794729570987</v>
      </c>
      <c r="M2103" s="137">
        <f t="shared" si="230"/>
        <v>-0.46078001481574016</v>
      </c>
      <c r="N2103" s="383">
        <f t="shared" si="224"/>
        <v>-53.911261733441599</v>
      </c>
    </row>
    <row r="2104" spans="2:14" x14ac:dyDescent="0.2">
      <c r="B2104" s="382">
        <v>26</v>
      </c>
      <c r="C2104" s="382">
        <v>6715</v>
      </c>
      <c r="D2104" s="379" t="s">
        <v>2673</v>
      </c>
      <c r="E2104" s="380">
        <v>89</v>
      </c>
      <c r="F2104" s="380">
        <v>971</v>
      </c>
      <c r="G2104" s="380">
        <v>535</v>
      </c>
      <c r="H2104" s="137">
        <f t="shared" si="225"/>
        <v>0.64263645726055618</v>
      </c>
      <c r="I2104" s="381">
        <f t="shared" si="226"/>
        <v>0.16635514018691588</v>
      </c>
      <c r="J2104" s="137">
        <f t="shared" si="227"/>
        <v>-9.8731387187076927E-2</v>
      </c>
      <c r="K2104" s="137">
        <f t="shared" si="228"/>
        <v>-0.17084534701752213</v>
      </c>
      <c r="L2104" s="137">
        <f t="shared" si="229"/>
        <v>-0.2140253107497096</v>
      </c>
      <c r="M2104" s="137">
        <f t="shared" si="230"/>
        <v>-0.48360204495430864</v>
      </c>
      <c r="N2104" s="383">
        <f t="shared" si="224"/>
        <v>-258.72709405055514</v>
      </c>
    </row>
    <row r="2105" spans="2:14" x14ac:dyDescent="0.2">
      <c r="B2105" s="382">
        <v>26</v>
      </c>
      <c r="C2105" s="382">
        <v>6716</v>
      </c>
      <c r="D2105" s="379" t="s">
        <v>2674</v>
      </c>
      <c r="E2105" s="380">
        <v>15</v>
      </c>
      <c r="F2105" s="380">
        <v>236</v>
      </c>
      <c r="G2105" s="380">
        <v>112</v>
      </c>
      <c r="H2105" s="137">
        <f t="shared" si="225"/>
        <v>0.53813559322033899</v>
      </c>
      <c r="I2105" s="381">
        <f t="shared" si="226"/>
        <v>0.13392857142857142</v>
      </c>
      <c r="J2105" s="137">
        <f t="shared" si="227"/>
        <v>-0.11010901280574639</v>
      </c>
      <c r="K2105" s="137">
        <f t="shared" si="228"/>
        <v>-0.17354677235500005</v>
      </c>
      <c r="L2105" s="137">
        <f t="shared" si="229"/>
        <v>-0.24122148617823647</v>
      </c>
      <c r="M2105" s="137">
        <f t="shared" si="230"/>
        <v>-0.52487727133898288</v>
      </c>
      <c r="N2105" s="383">
        <f t="shared" si="224"/>
        <v>-58.786254389966082</v>
      </c>
    </row>
    <row r="2106" spans="2:14" x14ac:dyDescent="0.2">
      <c r="B2106" s="382">
        <v>26</v>
      </c>
      <c r="C2106" s="382">
        <v>6718</v>
      </c>
      <c r="D2106" s="379" t="s">
        <v>2675</v>
      </c>
      <c r="E2106" s="380">
        <v>82</v>
      </c>
      <c r="F2106" s="380">
        <v>806</v>
      </c>
      <c r="G2106" s="380">
        <v>420</v>
      </c>
      <c r="H2106" s="137">
        <f t="shared" si="225"/>
        <v>0.62282878411910669</v>
      </c>
      <c r="I2106" s="381">
        <f t="shared" si="226"/>
        <v>0.19523809523809524</v>
      </c>
      <c r="J2106" s="137">
        <f t="shared" si="227"/>
        <v>-0.10182459509758988</v>
      </c>
      <c r="K2106" s="137">
        <f t="shared" si="228"/>
        <v>-0.17135739015316742</v>
      </c>
      <c r="L2106" s="137">
        <f t="shared" si="229"/>
        <v>-0.18980116547180403</v>
      </c>
      <c r="M2106" s="137">
        <f t="shared" si="230"/>
        <v>-0.46298315072256135</v>
      </c>
      <c r="N2106" s="383">
        <f t="shared" si="224"/>
        <v>-194.45292330347576</v>
      </c>
    </row>
    <row r="2107" spans="2:14" x14ac:dyDescent="0.2">
      <c r="B2107" s="382">
        <v>26</v>
      </c>
      <c r="C2107" s="382">
        <v>6719</v>
      </c>
      <c r="D2107" s="379" t="s">
        <v>2676</v>
      </c>
      <c r="E2107" s="380">
        <v>126</v>
      </c>
      <c r="F2107" s="380">
        <v>1772</v>
      </c>
      <c r="G2107" s="380">
        <v>349</v>
      </c>
      <c r="H2107" s="137">
        <f t="shared" si="225"/>
        <v>0.268058690744921</v>
      </c>
      <c r="I2107" s="381">
        <f t="shared" si="226"/>
        <v>0.36103151862464183</v>
      </c>
      <c r="J2107" s="137">
        <f t="shared" si="227"/>
        <v>-0.10373431476408052</v>
      </c>
      <c r="K2107" s="137">
        <f t="shared" si="228"/>
        <v>-0.18052846187609209</v>
      </c>
      <c r="L2107" s="137">
        <f t="shared" si="229"/>
        <v>-5.0750158844522678E-2</v>
      </c>
      <c r="M2107" s="137">
        <f t="shared" si="230"/>
        <v>-0.3350129354846953</v>
      </c>
      <c r="N2107" s="383">
        <f t="shared" si="224"/>
        <v>-116.91951448415865</v>
      </c>
    </row>
    <row r="2108" spans="2:14" x14ac:dyDescent="0.2">
      <c r="B2108" s="382">
        <v>26</v>
      </c>
      <c r="C2108" s="382">
        <v>6721</v>
      </c>
      <c r="D2108" s="379" t="s">
        <v>2677</v>
      </c>
      <c r="E2108" s="380">
        <v>177</v>
      </c>
      <c r="F2108" s="380">
        <v>193</v>
      </c>
      <c r="G2108" s="380">
        <v>733</v>
      </c>
      <c r="H2108" s="137">
        <f t="shared" si="225"/>
        <v>4.7150259067357512</v>
      </c>
      <c r="I2108" s="381">
        <f t="shared" si="226"/>
        <v>0.24147339699863574</v>
      </c>
      <c r="J2108" s="137">
        <f t="shared" si="227"/>
        <v>-9.3405690088976326E-2</v>
      </c>
      <c r="K2108" s="137">
        <f t="shared" si="228"/>
        <v>-6.5571040016039542E-2</v>
      </c>
      <c r="L2108" s="137">
        <f t="shared" si="229"/>
        <v>-0.15102360047436783</v>
      </c>
      <c r="M2108" s="137">
        <f t="shared" si="230"/>
        <v>-0.3100003305793837</v>
      </c>
      <c r="N2108" s="383">
        <f t="shared" si="224"/>
        <v>-227.23024231468824</v>
      </c>
    </row>
    <row r="2109" spans="2:14" x14ac:dyDescent="0.2">
      <c r="B2109" s="382">
        <v>26</v>
      </c>
      <c r="C2109" s="382">
        <v>6722</v>
      </c>
      <c r="D2109" s="379" t="s">
        <v>2678</v>
      </c>
      <c r="E2109" s="380">
        <v>76</v>
      </c>
      <c r="F2109" s="380">
        <v>791</v>
      </c>
      <c r="G2109" s="380">
        <v>273</v>
      </c>
      <c r="H2109" s="137">
        <f t="shared" si="225"/>
        <v>0.44121365360303416</v>
      </c>
      <c r="I2109" s="381">
        <f t="shared" si="226"/>
        <v>0.2783882783882784</v>
      </c>
      <c r="J2109" s="137">
        <f t="shared" si="227"/>
        <v>-0.10577852173102822</v>
      </c>
      <c r="K2109" s="137">
        <f t="shared" si="228"/>
        <v>-0.17605227683904842</v>
      </c>
      <c r="L2109" s="137">
        <f t="shared" si="229"/>
        <v>-0.12006307555180307</v>
      </c>
      <c r="M2109" s="137">
        <f t="shared" si="230"/>
        <v>-0.40189387412187971</v>
      </c>
      <c r="N2109" s="383">
        <f t="shared" si="224"/>
        <v>-109.71702763527315</v>
      </c>
    </row>
    <row r="2110" spans="2:14" x14ac:dyDescent="0.2">
      <c r="B2110" s="382">
        <v>26</v>
      </c>
      <c r="C2110" s="382">
        <v>6724</v>
      </c>
      <c r="D2110" s="379" t="s">
        <v>2679</v>
      </c>
      <c r="E2110" s="380">
        <v>123</v>
      </c>
      <c r="F2110" s="380">
        <v>743</v>
      </c>
      <c r="G2110" s="380">
        <v>431</v>
      </c>
      <c r="H2110" s="137">
        <f t="shared" si="225"/>
        <v>0.74562584118438757</v>
      </c>
      <c r="I2110" s="381">
        <f t="shared" si="226"/>
        <v>0.28538283062645009</v>
      </c>
      <c r="J2110" s="137">
        <f t="shared" si="227"/>
        <v>-0.10152872303658429</v>
      </c>
      <c r="K2110" s="137">
        <f t="shared" si="228"/>
        <v>-0.16818299456925909</v>
      </c>
      <c r="L2110" s="137">
        <f t="shared" si="229"/>
        <v>-0.11419674195570338</v>
      </c>
      <c r="M2110" s="137">
        <f t="shared" si="230"/>
        <v>-0.38390845956154679</v>
      </c>
      <c r="N2110" s="383">
        <f t="shared" si="224"/>
        <v>-165.46454607102666</v>
      </c>
    </row>
    <row r="2111" spans="2:14" x14ac:dyDescent="0.2">
      <c r="B2111" s="382">
        <v>26</v>
      </c>
      <c r="C2111" s="382">
        <v>6729</v>
      </c>
      <c r="D2111" s="379" t="s">
        <v>2680</v>
      </c>
      <c r="E2111" s="380">
        <v>3454</v>
      </c>
      <c r="F2111" s="380">
        <v>7074</v>
      </c>
      <c r="G2111" s="380">
        <v>7362</v>
      </c>
      <c r="H2111" s="137">
        <f t="shared" si="225"/>
        <v>1.5289793610404296</v>
      </c>
      <c r="I2111" s="381">
        <f t="shared" si="226"/>
        <v>0.46916598750339583</v>
      </c>
      <c r="J2111" s="137">
        <f t="shared" si="227"/>
        <v>8.4897572857028106E-2</v>
      </c>
      <c r="K2111" s="137">
        <f t="shared" si="228"/>
        <v>-0.14793272136647287</v>
      </c>
      <c r="L2111" s="137">
        <f t="shared" si="229"/>
        <v>3.9942260924386533E-2</v>
      </c>
      <c r="M2111" s="137">
        <f t="shared" si="230"/>
        <v>-2.309288758505823E-2</v>
      </c>
      <c r="N2111" s="383">
        <f t="shared" si="224"/>
        <v>-170.00983840119869</v>
      </c>
    </row>
    <row r="2112" spans="2:14" x14ac:dyDescent="0.2">
      <c r="B2112" s="382">
        <v>26</v>
      </c>
      <c r="C2112" s="382">
        <v>6730</v>
      </c>
      <c r="D2112" s="379" t="s">
        <v>2681</v>
      </c>
      <c r="E2112" s="380">
        <v>1074</v>
      </c>
      <c r="F2112" s="380">
        <v>4654</v>
      </c>
      <c r="G2112" s="380">
        <v>3269</v>
      </c>
      <c r="H2112" s="137">
        <f t="shared" si="225"/>
        <v>0.93317576278470138</v>
      </c>
      <c r="I2112" s="381">
        <f t="shared" si="226"/>
        <v>0.32854083817681246</v>
      </c>
      <c r="J2112" s="137">
        <f t="shared" si="227"/>
        <v>-2.5193731297142377E-2</v>
      </c>
      <c r="K2112" s="137">
        <f t="shared" si="228"/>
        <v>-0.16333468910397511</v>
      </c>
      <c r="L2112" s="137">
        <f t="shared" si="229"/>
        <v>-7.8000104771163134E-2</v>
      </c>
      <c r="M2112" s="137">
        <f t="shared" si="230"/>
        <v>-0.26652852517228065</v>
      </c>
      <c r="N2112" s="383">
        <f t="shared" si="224"/>
        <v>-871.2817487881855</v>
      </c>
    </row>
    <row r="2113" spans="2:14" x14ac:dyDescent="0.2">
      <c r="B2113" s="382">
        <v>26</v>
      </c>
      <c r="C2113" s="382">
        <v>6741</v>
      </c>
      <c r="D2113" s="379" t="s">
        <v>2682</v>
      </c>
      <c r="E2113" s="380">
        <v>96</v>
      </c>
      <c r="F2113" s="380">
        <v>1156</v>
      </c>
      <c r="G2113" s="380">
        <v>305</v>
      </c>
      <c r="H2113" s="137">
        <f t="shared" si="225"/>
        <v>0.34688581314878891</v>
      </c>
      <c r="I2113" s="381">
        <f t="shared" si="226"/>
        <v>0.31475409836065577</v>
      </c>
      <c r="J2113" s="137">
        <f t="shared" si="227"/>
        <v>-0.10491780300810287</v>
      </c>
      <c r="K2113" s="137">
        <f t="shared" si="228"/>
        <v>-0.17849072192343171</v>
      </c>
      <c r="L2113" s="137">
        <f t="shared" si="229"/>
        <v>-8.9563048646659288E-2</v>
      </c>
      <c r="M2113" s="137">
        <f t="shared" si="230"/>
        <v>-0.37297157357819388</v>
      </c>
      <c r="N2113" s="383">
        <f t="shared" si="224"/>
        <v>-113.75632994134914</v>
      </c>
    </row>
    <row r="2114" spans="2:14" x14ac:dyDescent="0.2">
      <c r="B2114" s="382">
        <v>26</v>
      </c>
      <c r="C2114" s="382">
        <v>6742</v>
      </c>
      <c r="D2114" s="379" t="s">
        <v>2683</v>
      </c>
      <c r="E2114" s="380">
        <v>531</v>
      </c>
      <c r="F2114" s="380">
        <v>2457</v>
      </c>
      <c r="G2114" s="380">
        <v>1252</v>
      </c>
      <c r="H2114" s="137">
        <f t="shared" si="225"/>
        <v>0.72568172568172573</v>
      </c>
      <c r="I2114" s="381">
        <f t="shared" si="226"/>
        <v>0.42412140575079871</v>
      </c>
      <c r="J2114" s="137">
        <f t="shared" si="227"/>
        <v>-7.944590830153081E-2</v>
      </c>
      <c r="K2114" s="137">
        <f t="shared" si="228"/>
        <v>-0.16869856484178564</v>
      </c>
      <c r="L2114" s="137">
        <f t="shared" si="229"/>
        <v>2.1633532460029843E-3</v>
      </c>
      <c r="M2114" s="137">
        <f t="shared" si="230"/>
        <v>-0.24598111989731347</v>
      </c>
      <c r="N2114" s="383">
        <f t="shared" si="224"/>
        <v>-307.96836211143648</v>
      </c>
    </row>
    <row r="2115" spans="2:14" x14ac:dyDescent="0.2">
      <c r="B2115" s="382">
        <v>26</v>
      </c>
      <c r="C2115" s="382">
        <v>6743</v>
      </c>
      <c r="D2115" s="379" t="s">
        <v>2684</v>
      </c>
      <c r="E2115" s="380">
        <v>1328</v>
      </c>
      <c r="F2115" s="380">
        <v>1474</v>
      </c>
      <c r="G2115" s="380">
        <v>1642</v>
      </c>
      <c r="H2115" s="137">
        <f t="shared" si="225"/>
        <v>2.0149253731343282</v>
      </c>
      <c r="I2115" s="381">
        <f t="shared" si="226"/>
        <v>0.8087697929354446</v>
      </c>
      <c r="J2115" s="137">
        <f t="shared" si="227"/>
        <v>-6.8955898865878107E-2</v>
      </c>
      <c r="K2115" s="137">
        <f t="shared" si="228"/>
        <v>-0.13537065423168249</v>
      </c>
      <c r="L2115" s="137">
        <f t="shared" si="229"/>
        <v>0.3247681004251689</v>
      </c>
      <c r="M2115" s="137">
        <f t="shared" si="230"/>
        <v>0.12044154732760831</v>
      </c>
      <c r="N2115" s="383">
        <f t="shared" si="224"/>
        <v>197.76502071193283</v>
      </c>
    </row>
    <row r="2116" spans="2:14" x14ac:dyDescent="0.2">
      <c r="B2116" s="382">
        <v>26</v>
      </c>
      <c r="C2116" s="382">
        <v>6745</v>
      </c>
      <c r="D2116" s="379" t="s">
        <v>2685</v>
      </c>
      <c r="E2116" s="380">
        <v>57</v>
      </c>
      <c r="F2116" s="380">
        <v>705</v>
      </c>
      <c r="G2116" s="380">
        <v>149</v>
      </c>
      <c r="H2116" s="137">
        <f t="shared" si="225"/>
        <v>0.29219858156028367</v>
      </c>
      <c r="I2116" s="381">
        <f t="shared" si="226"/>
        <v>0.3825503355704698</v>
      </c>
      <c r="J2116" s="137">
        <f t="shared" si="227"/>
        <v>-0.10911380678236396</v>
      </c>
      <c r="K2116" s="137">
        <f t="shared" si="228"/>
        <v>-0.17990442767990139</v>
      </c>
      <c r="L2116" s="137">
        <f t="shared" si="229"/>
        <v>-3.2702318968695708E-2</v>
      </c>
      <c r="M2116" s="137">
        <f t="shared" si="230"/>
        <v>-0.32172055343096106</v>
      </c>
      <c r="N2116" s="383">
        <f t="shared" si="224"/>
        <v>-47.9363624612132</v>
      </c>
    </row>
    <row r="2117" spans="2:14" x14ac:dyDescent="0.2">
      <c r="B2117" s="382">
        <v>26</v>
      </c>
      <c r="C2117" s="382">
        <v>6748</v>
      </c>
      <c r="D2117" s="379" t="s">
        <v>2686</v>
      </c>
      <c r="E2117" s="380">
        <v>361</v>
      </c>
      <c r="F2117" s="380">
        <v>1352</v>
      </c>
      <c r="G2117" s="380">
        <v>510</v>
      </c>
      <c r="H2117" s="137">
        <f t="shared" si="225"/>
        <v>0.64423076923076927</v>
      </c>
      <c r="I2117" s="381">
        <f t="shared" si="226"/>
        <v>0.707843137254902</v>
      </c>
      <c r="J2117" s="137">
        <f t="shared" si="227"/>
        <v>-9.9403823689362361E-2</v>
      </c>
      <c r="K2117" s="137">
        <f t="shared" si="228"/>
        <v>-0.17080413286305812</v>
      </c>
      <c r="L2117" s="137">
        <f t="shared" si="229"/>
        <v>0.24012087629985263</v>
      </c>
      <c r="M2117" s="137">
        <f t="shared" si="230"/>
        <v>-3.0087080252567844E-2</v>
      </c>
      <c r="N2117" s="383">
        <f t="shared" si="224"/>
        <v>-15.3444109288096</v>
      </c>
    </row>
    <row r="2118" spans="2:14" x14ac:dyDescent="0.2">
      <c r="B2118" s="382">
        <v>26</v>
      </c>
      <c r="C2118" s="382">
        <v>6750</v>
      </c>
      <c r="D2118" s="379" t="s">
        <v>2687</v>
      </c>
      <c r="E2118" s="380">
        <v>212</v>
      </c>
      <c r="F2118" s="380">
        <v>1236</v>
      </c>
      <c r="G2118" s="380">
        <v>710</v>
      </c>
      <c r="H2118" s="137">
        <f t="shared" si="225"/>
        <v>0.74595469255663427</v>
      </c>
      <c r="I2118" s="381">
        <f t="shared" si="226"/>
        <v>0.29859154929577464</v>
      </c>
      <c r="J2118" s="137">
        <f t="shared" si="227"/>
        <v>-9.4024331671078917E-2</v>
      </c>
      <c r="K2118" s="137">
        <f t="shared" si="228"/>
        <v>-0.16817449351582367</v>
      </c>
      <c r="L2118" s="137">
        <f t="shared" si="229"/>
        <v>-0.10311858463372132</v>
      </c>
      <c r="M2118" s="137">
        <f t="shared" si="230"/>
        <v>-0.36531740982062388</v>
      </c>
      <c r="N2118" s="383">
        <f t="shared" si="224"/>
        <v>-259.37536097264297</v>
      </c>
    </row>
    <row r="2119" spans="2:14" x14ac:dyDescent="0.2">
      <c r="B2119" s="382">
        <v>26</v>
      </c>
      <c r="C2119" s="382">
        <v>6751</v>
      </c>
      <c r="D2119" s="379" t="s">
        <v>2688</v>
      </c>
      <c r="E2119" s="380">
        <v>202</v>
      </c>
      <c r="F2119" s="380">
        <v>1819</v>
      </c>
      <c r="G2119" s="380">
        <v>566</v>
      </c>
      <c r="H2119" s="137">
        <f t="shared" si="225"/>
        <v>0.42221000549752613</v>
      </c>
      <c r="I2119" s="381">
        <f t="shared" si="226"/>
        <v>0.35689045936395758</v>
      </c>
      <c r="J2119" s="137">
        <f t="shared" si="227"/>
        <v>-9.7897565924242994E-2</v>
      </c>
      <c r="K2119" s="137">
        <f t="shared" si="228"/>
        <v>-0.17654353532737035</v>
      </c>
      <c r="L2119" s="137">
        <f t="shared" si="229"/>
        <v>-5.4223266805861127E-2</v>
      </c>
      <c r="M2119" s="137">
        <f t="shared" si="230"/>
        <v>-0.32866436805747451</v>
      </c>
      <c r="N2119" s="383">
        <f t="shared" si="224"/>
        <v>-186.02403232053058</v>
      </c>
    </row>
    <row r="2120" spans="2:14" x14ac:dyDescent="0.2">
      <c r="B2120" s="382">
        <v>26</v>
      </c>
      <c r="C2120" s="382">
        <v>6753</v>
      </c>
      <c r="D2120" s="379" t="s">
        <v>2689</v>
      </c>
      <c r="E2120" s="380">
        <v>205</v>
      </c>
      <c r="F2120" s="380">
        <v>1685</v>
      </c>
      <c r="G2120" s="380">
        <v>508</v>
      </c>
      <c r="H2120" s="137">
        <f t="shared" si="225"/>
        <v>0.42314540059347183</v>
      </c>
      <c r="I2120" s="381">
        <f t="shared" si="226"/>
        <v>0.40354330708661418</v>
      </c>
      <c r="J2120" s="137">
        <f t="shared" si="227"/>
        <v>-9.945761860954519E-2</v>
      </c>
      <c r="K2120" s="137">
        <f t="shared" si="228"/>
        <v>-0.17651935466593804</v>
      </c>
      <c r="L2120" s="137">
        <f t="shared" si="229"/>
        <v>-1.5095505852762472E-2</v>
      </c>
      <c r="M2120" s="137">
        <f t="shared" si="230"/>
        <v>-0.29107247912824569</v>
      </c>
      <c r="N2120" s="383">
        <f t="shared" si="224"/>
        <v>-147.86481939714881</v>
      </c>
    </row>
    <row r="2121" spans="2:14" x14ac:dyDescent="0.2">
      <c r="B2121" s="382">
        <v>26</v>
      </c>
      <c r="C2121" s="382">
        <v>6754</v>
      </c>
      <c r="D2121" s="379" t="s">
        <v>2690</v>
      </c>
      <c r="E2121" s="380">
        <v>2181</v>
      </c>
      <c r="F2121" s="380">
        <v>2028</v>
      </c>
      <c r="G2121" s="380">
        <v>1957</v>
      </c>
      <c r="H2121" s="137">
        <f t="shared" si="225"/>
        <v>2.0404339250493098</v>
      </c>
      <c r="I2121" s="381">
        <f t="shared" si="226"/>
        <v>1.1144609095554421</v>
      </c>
      <c r="J2121" s="137">
        <f t="shared" si="227"/>
        <v>-6.0483198937081699E-2</v>
      </c>
      <c r="K2121" s="137">
        <f t="shared" si="228"/>
        <v>-0.13471123912446401</v>
      </c>
      <c r="L2121" s="137">
        <f t="shared" si="229"/>
        <v>0.58115135504875104</v>
      </c>
      <c r="M2121" s="137">
        <f t="shared" si="230"/>
        <v>0.38595691698720536</v>
      </c>
      <c r="N2121" s="383">
        <f t="shared" si="224"/>
        <v>755.31768654396092</v>
      </c>
    </row>
    <row r="2122" spans="2:14" x14ac:dyDescent="0.2">
      <c r="B2122" s="382">
        <v>26</v>
      </c>
      <c r="C2122" s="382">
        <v>6757</v>
      </c>
      <c r="D2122" s="379" t="s">
        <v>2691</v>
      </c>
      <c r="E2122" s="380">
        <v>1911</v>
      </c>
      <c r="F2122" s="380">
        <v>3131</v>
      </c>
      <c r="G2122" s="380">
        <v>2568</v>
      </c>
      <c r="H2122" s="137">
        <f t="shared" si="225"/>
        <v>1.430533375918237</v>
      </c>
      <c r="I2122" s="381">
        <f t="shared" si="226"/>
        <v>0.74415887850467288</v>
      </c>
      <c r="J2122" s="137">
        <f t="shared" si="227"/>
        <v>-4.4048850821225817E-2</v>
      </c>
      <c r="K2122" s="137">
        <f t="shared" si="228"/>
        <v>-0.15047762356440791</v>
      </c>
      <c r="L2122" s="137">
        <f t="shared" si="229"/>
        <v>0.27057890216148817</v>
      </c>
      <c r="M2122" s="137">
        <f t="shared" si="230"/>
        <v>7.6052427775854442E-2</v>
      </c>
      <c r="N2122" s="383">
        <f t="shared" si="224"/>
        <v>195.30263452839421</v>
      </c>
    </row>
    <row r="2123" spans="2:14" x14ac:dyDescent="0.2">
      <c r="B2123" s="382">
        <v>26</v>
      </c>
      <c r="C2123" s="382">
        <v>6758</v>
      </c>
      <c r="D2123" s="379" t="s">
        <v>2692</v>
      </c>
      <c r="E2123" s="380">
        <v>90</v>
      </c>
      <c r="F2123" s="380">
        <v>1491</v>
      </c>
      <c r="G2123" s="380">
        <v>239</v>
      </c>
      <c r="H2123" s="137">
        <f t="shared" si="225"/>
        <v>0.22065727699530516</v>
      </c>
      <c r="I2123" s="381">
        <f t="shared" si="226"/>
        <v>0.37656903765690375</v>
      </c>
      <c r="J2123" s="137">
        <f t="shared" si="227"/>
        <v>-0.10669303537413641</v>
      </c>
      <c r="K2123" s="137">
        <f t="shared" si="228"/>
        <v>-0.18175382380311123</v>
      </c>
      <c r="L2123" s="137">
        <f t="shared" si="229"/>
        <v>-3.7718835781186517E-2</v>
      </c>
      <c r="M2123" s="137">
        <f t="shared" si="230"/>
        <v>-0.32616569495843417</v>
      </c>
      <c r="N2123" s="383">
        <f t="shared" si="224"/>
        <v>-77.953601095065764</v>
      </c>
    </row>
    <row r="2124" spans="2:14" x14ac:dyDescent="0.2">
      <c r="B2124" s="382">
        <v>26</v>
      </c>
      <c r="C2124" s="382">
        <v>6759</v>
      </c>
      <c r="D2124" s="379" t="s">
        <v>2693</v>
      </c>
      <c r="E2124" s="380">
        <v>40</v>
      </c>
      <c r="F2124" s="380">
        <v>1318</v>
      </c>
      <c r="G2124" s="380">
        <v>125</v>
      </c>
      <c r="H2124" s="137">
        <f t="shared" si="225"/>
        <v>0.1251896813353566</v>
      </c>
      <c r="I2124" s="381">
        <f t="shared" si="226"/>
        <v>0.32</v>
      </c>
      <c r="J2124" s="137">
        <f t="shared" si="227"/>
        <v>-0.10975934582455796</v>
      </c>
      <c r="K2124" s="137">
        <f t="shared" si="228"/>
        <v>-0.18422173241030348</v>
      </c>
      <c r="L2124" s="137">
        <f t="shared" si="229"/>
        <v>-8.5163308966287182E-2</v>
      </c>
      <c r="M2124" s="137">
        <f t="shared" si="230"/>
        <v>-0.37914438720114862</v>
      </c>
      <c r="N2124" s="383">
        <f t="shared" si="224"/>
        <v>-47.393048400143577</v>
      </c>
    </row>
    <row r="2125" spans="2:14" x14ac:dyDescent="0.2">
      <c r="B2125" s="382">
        <v>26</v>
      </c>
      <c r="C2125" s="382">
        <v>6771</v>
      </c>
      <c r="D2125" s="379" t="s">
        <v>2694</v>
      </c>
      <c r="E2125" s="380">
        <v>1148</v>
      </c>
      <c r="F2125" s="380">
        <v>1062</v>
      </c>
      <c r="G2125" s="380">
        <v>1907</v>
      </c>
      <c r="H2125" s="137">
        <f t="shared" si="225"/>
        <v>2.8766478342749529</v>
      </c>
      <c r="I2125" s="381">
        <f t="shared" si="226"/>
        <v>0.60199265862611429</v>
      </c>
      <c r="J2125" s="137">
        <f t="shared" si="227"/>
        <v>-6.182807194165256E-2</v>
      </c>
      <c r="K2125" s="137">
        <f t="shared" si="228"/>
        <v>-0.11309448540016713</v>
      </c>
      <c r="L2125" s="137">
        <f t="shared" si="229"/>
        <v>0.15134404001367446</v>
      </c>
      <c r="M2125" s="137">
        <f t="shared" si="230"/>
        <v>-2.3578517328145226E-2</v>
      </c>
      <c r="N2125" s="383">
        <f t="shared" ref="N2125:N2143" si="231">M2125*G2125</f>
        <v>-44.964232544772948</v>
      </c>
    </row>
    <row r="2126" spans="2:14" x14ac:dyDescent="0.2">
      <c r="B2126" s="382">
        <v>26</v>
      </c>
      <c r="C2126" s="382">
        <v>6774</v>
      </c>
      <c r="D2126" s="379" t="s">
        <v>2695</v>
      </c>
      <c r="E2126" s="380">
        <v>1934</v>
      </c>
      <c r="F2126" s="380">
        <v>895</v>
      </c>
      <c r="G2126" s="380">
        <v>1171</v>
      </c>
      <c r="H2126" s="137">
        <f t="shared" ref="H2126:H2143" si="232">(G2126+E2126)/F2126</f>
        <v>3.4692737430167599</v>
      </c>
      <c r="I2126" s="381">
        <f t="shared" ref="I2126:I2143" si="233">E2126/G2126</f>
        <v>1.6515798462852262</v>
      </c>
      <c r="J2126" s="137">
        <f t="shared" ref="J2126:J2143" si="234">$J$6*(G2126-G$10)/G$11</f>
        <v>-8.1624602568935598E-2</v>
      </c>
      <c r="K2126" s="137">
        <f t="shared" ref="K2126:K2143" si="235">$K$6*(H2126-H$10)/H$11</f>
        <v>-9.7774663308506052E-2</v>
      </c>
      <c r="L2126" s="137">
        <f t="shared" ref="L2126:L2143" si="236">$L$6*(I2126-I$10)/I$11</f>
        <v>1.0316332095474021</v>
      </c>
      <c r="M2126" s="137">
        <f t="shared" ref="M2126:M2143" si="237">SUM(J2126:L2126)</f>
        <v>0.85223394366996041</v>
      </c>
      <c r="N2126" s="383">
        <f t="shared" si="231"/>
        <v>997.96594803752362</v>
      </c>
    </row>
    <row r="2127" spans="2:14" x14ac:dyDescent="0.2">
      <c r="B2127" s="382">
        <v>26</v>
      </c>
      <c r="C2127" s="382">
        <v>6778</v>
      </c>
      <c r="D2127" s="379" t="s">
        <v>2696</v>
      </c>
      <c r="E2127" s="380">
        <v>268</v>
      </c>
      <c r="F2127" s="380">
        <v>1296</v>
      </c>
      <c r="G2127" s="380">
        <v>631</v>
      </c>
      <c r="H2127" s="137">
        <f t="shared" si="232"/>
        <v>0.69367283950617287</v>
      </c>
      <c r="I2127" s="381">
        <f t="shared" si="233"/>
        <v>0.4247226624405705</v>
      </c>
      <c r="J2127" s="137">
        <f t="shared" si="234"/>
        <v>-9.6149231018300862E-2</v>
      </c>
      <c r="K2127" s="137">
        <f t="shared" si="235"/>
        <v>-0.16952601844165069</v>
      </c>
      <c r="L2127" s="137">
        <f t="shared" si="236"/>
        <v>2.6676274581303792E-3</v>
      </c>
      <c r="M2127" s="137">
        <f t="shared" si="237"/>
        <v>-0.26300762200182121</v>
      </c>
      <c r="N2127" s="383">
        <f t="shared" si="231"/>
        <v>-165.95780948314919</v>
      </c>
    </row>
    <row r="2128" spans="2:14" x14ac:dyDescent="0.2">
      <c r="B2128" s="382">
        <v>26</v>
      </c>
      <c r="C2128" s="382">
        <v>6781</v>
      </c>
      <c r="D2128" s="379" t="s">
        <v>2697</v>
      </c>
      <c r="E2128" s="380">
        <v>168</v>
      </c>
      <c r="F2128" s="380">
        <v>1157</v>
      </c>
      <c r="G2128" s="380">
        <v>721</v>
      </c>
      <c r="H2128" s="137">
        <f t="shared" si="232"/>
        <v>0.76836646499567851</v>
      </c>
      <c r="I2128" s="381">
        <f t="shared" si="233"/>
        <v>0.23300970873786409</v>
      </c>
      <c r="J2128" s="137">
        <f t="shared" si="234"/>
        <v>-9.3728459610073325E-2</v>
      </c>
      <c r="K2128" s="137">
        <f t="shared" si="235"/>
        <v>-0.16759513246957125</v>
      </c>
      <c r="L2128" s="137">
        <f t="shared" si="236"/>
        <v>-0.15812209900585603</v>
      </c>
      <c r="M2128" s="137">
        <f t="shared" si="237"/>
        <v>-0.41944569108550056</v>
      </c>
      <c r="N2128" s="383">
        <f t="shared" si="231"/>
        <v>-302.42034327264588</v>
      </c>
    </row>
    <row r="2129" spans="2:14" x14ac:dyDescent="0.2">
      <c r="B2129" s="382">
        <v>26</v>
      </c>
      <c r="C2129" s="382">
        <v>6782</v>
      </c>
      <c r="D2129" s="379" t="s">
        <v>2698</v>
      </c>
      <c r="E2129" s="380">
        <v>363</v>
      </c>
      <c r="F2129" s="380">
        <v>1038</v>
      </c>
      <c r="G2129" s="380">
        <v>1060</v>
      </c>
      <c r="H2129" s="137">
        <f t="shared" si="232"/>
        <v>1.3709055876685934</v>
      </c>
      <c r="I2129" s="381">
        <f t="shared" si="233"/>
        <v>0.34245283018867922</v>
      </c>
      <c r="J2129" s="137">
        <f t="shared" si="234"/>
        <v>-8.4610220639082911E-2</v>
      </c>
      <c r="K2129" s="137">
        <f t="shared" si="235"/>
        <v>-0.15201904639832214</v>
      </c>
      <c r="L2129" s="137">
        <f t="shared" si="236"/>
        <v>-6.6332111831958626E-2</v>
      </c>
      <c r="M2129" s="137">
        <f t="shared" si="237"/>
        <v>-0.3029613788693637</v>
      </c>
      <c r="N2129" s="383">
        <f t="shared" si="231"/>
        <v>-321.1390616015255</v>
      </c>
    </row>
    <row r="2130" spans="2:14" x14ac:dyDescent="0.2">
      <c r="B2130" s="382">
        <v>26</v>
      </c>
      <c r="C2130" s="382">
        <v>6783</v>
      </c>
      <c r="D2130" s="379" t="s">
        <v>2699</v>
      </c>
      <c r="E2130" s="380">
        <v>178</v>
      </c>
      <c r="F2130" s="380">
        <v>613</v>
      </c>
      <c r="G2130" s="380">
        <v>314</v>
      </c>
      <c r="H2130" s="137">
        <f t="shared" si="232"/>
        <v>0.80261011419249595</v>
      </c>
      <c r="I2130" s="381">
        <f t="shared" si="233"/>
        <v>0.56687898089171973</v>
      </c>
      <c r="J2130" s="137">
        <f t="shared" si="234"/>
        <v>-0.10467572586728012</v>
      </c>
      <c r="K2130" s="137">
        <f t="shared" si="235"/>
        <v>-0.16670990857752394</v>
      </c>
      <c r="L2130" s="137">
        <f t="shared" si="236"/>
        <v>0.12189418527504722</v>
      </c>
      <c r="M2130" s="137">
        <f t="shared" si="237"/>
        <v>-0.14949144916975685</v>
      </c>
      <c r="N2130" s="383">
        <f t="shared" si="231"/>
        <v>-46.940315039303648</v>
      </c>
    </row>
    <row r="2131" spans="2:14" x14ac:dyDescent="0.2">
      <c r="B2131" s="382">
        <v>26</v>
      </c>
      <c r="C2131" s="382">
        <v>6784</v>
      </c>
      <c r="D2131" s="379" t="s">
        <v>2700</v>
      </c>
      <c r="E2131" s="380">
        <v>1038</v>
      </c>
      <c r="F2131" s="380">
        <v>1841</v>
      </c>
      <c r="G2131" s="380">
        <v>2453</v>
      </c>
      <c r="H2131" s="137">
        <f t="shared" si="232"/>
        <v>1.8962520369364475</v>
      </c>
      <c r="I2131" s="381">
        <f t="shared" si="233"/>
        <v>0.42315532001630657</v>
      </c>
      <c r="J2131" s="137">
        <f t="shared" si="234"/>
        <v>-4.7142058731738788E-2</v>
      </c>
      <c r="K2131" s="137">
        <f t="shared" si="235"/>
        <v>-0.13843844855312096</v>
      </c>
      <c r="L2131" s="137">
        <f t="shared" si="236"/>
        <v>1.353096776684617E-3</v>
      </c>
      <c r="M2131" s="137">
        <f t="shared" si="237"/>
        <v>-0.18422741050817515</v>
      </c>
      <c r="N2131" s="383">
        <f t="shared" si="231"/>
        <v>-451.90983797655366</v>
      </c>
    </row>
    <row r="2132" spans="2:14" x14ac:dyDescent="0.2">
      <c r="B2132" s="382">
        <v>26</v>
      </c>
      <c r="C2132" s="382">
        <v>6785</v>
      </c>
      <c r="D2132" s="379" t="s">
        <v>2701</v>
      </c>
      <c r="E2132" s="380">
        <v>290</v>
      </c>
      <c r="F2132" s="380">
        <v>813</v>
      </c>
      <c r="G2132" s="380">
        <v>774</v>
      </c>
      <c r="H2132" s="137">
        <f t="shared" si="232"/>
        <v>1.3087330873308733</v>
      </c>
      <c r="I2132" s="381">
        <f t="shared" si="233"/>
        <v>0.37467700258397935</v>
      </c>
      <c r="J2132" s="137">
        <f t="shared" si="234"/>
        <v>-9.2302894225228221E-2</v>
      </c>
      <c r="K2132" s="137">
        <f t="shared" si="235"/>
        <v>-0.15362625193914939</v>
      </c>
      <c r="L2132" s="137">
        <f t="shared" si="236"/>
        <v>-3.9305686309333628E-2</v>
      </c>
      <c r="M2132" s="137">
        <f t="shared" si="237"/>
        <v>-0.28523483247371123</v>
      </c>
      <c r="N2132" s="383">
        <f t="shared" si="231"/>
        <v>-220.7717603346525</v>
      </c>
    </row>
    <row r="2133" spans="2:14" x14ac:dyDescent="0.2">
      <c r="B2133" s="382">
        <v>26</v>
      </c>
      <c r="C2133" s="382">
        <v>6789</v>
      </c>
      <c r="D2133" s="379" t="s">
        <v>2702</v>
      </c>
      <c r="E2133" s="380">
        <v>141</v>
      </c>
      <c r="F2133" s="380">
        <v>733</v>
      </c>
      <c r="G2133" s="380">
        <v>332</v>
      </c>
      <c r="H2133" s="137">
        <f t="shared" si="232"/>
        <v>0.64529331514324695</v>
      </c>
      <c r="I2133" s="381">
        <f t="shared" si="233"/>
        <v>0.4246987951807229</v>
      </c>
      <c r="J2133" s="137">
        <f t="shared" si="234"/>
        <v>-0.10419157158563461</v>
      </c>
      <c r="K2133" s="137">
        <f t="shared" si="235"/>
        <v>-0.17077666525810992</v>
      </c>
      <c r="L2133" s="137">
        <f t="shared" si="236"/>
        <v>2.6476099783084815E-3</v>
      </c>
      <c r="M2133" s="137">
        <f t="shared" si="237"/>
        <v>-0.27232062686543601</v>
      </c>
      <c r="N2133" s="383">
        <f t="shared" si="231"/>
        <v>-90.410448119324755</v>
      </c>
    </row>
    <row r="2134" spans="2:14" x14ac:dyDescent="0.2">
      <c r="B2134" s="382">
        <v>26</v>
      </c>
      <c r="C2134" s="382">
        <v>6790</v>
      </c>
      <c r="D2134" s="379" t="s">
        <v>2703</v>
      </c>
      <c r="E2134" s="380">
        <v>261</v>
      </c>
      <c r="F2134" s="380">
        <v>1996</v>
      </c>
      <c r="G2134" s="380">
        <v>1647</v>
      </c>
      <c r="H2134" s="137">
        <f t="shared" si="232"/>
        <v>0.95591182364729455</v>
      </c>
      <c r="I2134" s="381">
        <f t="shared" si="233"/>
        <v>0.15846994535519127</v>
      </c>
      <c r="J2134" s="137">
        <f t="shared" si="234"/>
        <v>-6.8821411565421028E-2</v>
      </c>
      <c r="K2134" s="137">
        <f t="shared" si="235"/>
        <v>-0.16274694495991701</v>
      </c>
      <c r="L2134" s="137">
        <f t="shared" si="236"/>
        <v>-0.22063862662441225</v>
      </c>
      <c r="M2134" s="137">
        <f t="shared" si="237"/>
        <v>-0.45220698314975027</v>
      </c>
      <c r="N2134" s="383">
        <f t="shared" si="231"/>
        <v>-744.78490124763869</v>
      </c>
    </row>
    <row r="2135" spans="2:14" x14ac:dyDescent="0.2">
      <c r="B2135" s="382">
        <v>26</v>
      </c>
      <c r="C2135" s="382">
        <v>6792</v>
      </c>
      <c r="D2135" s="379" t="s">
        <v>2704</v>
      </c>
      <c r="E2135" s="380">
        <v>100</v>
      </c>
      <c r="F2135" s="380">
        <v>894</v>
      </c>
      <c r="G2135" s="380">
        <v>381</v>
      </c>
      <c r="H2135" s="137">
        <f t="shared" si="232"/>
        <v>0.53803131991051456</v>
      </c>
      <c r="I2135" s="381">
        <f t="shared" si="233"/>
        <v>0.26246719160104987</v>
      </c>
      <c r="J2135" s="137">
        <f t="shared" si="234"/>
        <v>-0.10287359604115516</v>
      </c>
      <c r="K2135" s="137">
        <f t="shared" si="235"/>
        <v>-0.17354946789789122</v>
      </c>
      <c r="L2135" s="137">
        <f t="shared" si="236"/>
        <v>-0.1334160970356702</v>
      </c>
      <c r="M2135" s="137">
        <f t="shared" si="237"/>
        <v>-0.40983916097471657</v>
      </c>
      <c r="N2135" s="383">
        <f t="shared" si="231"/>
        <v>-156.148720331367</v>
      </c>
    </row>
    <row r="2136" spans="2:14" x14ac:dyDescent="0.2">
      <c r="B2136" s="382">
        <v>26</v>
      </c>
      <c r="C2136" s="382">
        <v>6800</v>
      </c>
      <c r="D2136" s="379" t="s">
        <v>2705</v>
      </c>
      <c r="E2136" s="380">
        <v>8004</v>
      </c>
      <c r="F2136" s="380">
        <v>1463</v>
      </c>
      <c r="G2136" s="380">
        <v>6601</v>
      </c>
      <c r="H2136" s="137">
        <f t="shared" si="232"/>
        <v>9.982911825017089</v>
      </c>
      <c r="I2136" s="381">
        <f t="shared" si="233"/>
        <v>1.2125435540069687</v>
      </c>
      <c r="J2136" s="137">
        <f t="shared" si="234"/>
        <v>6.4428605727459634E-2</v>
      </c>
      <c r="K2136" s="137">
        <f t="shared" si="235"/>
        <v>7.0607743052314598E-2</v>
      </c>
      <c r="L2136" s="137">
        <f t="shared" si="236"/>
        <v>0.66341330588531966</v>
      </c>
      <c r="M2136" s="137">
        <f t="shared" si="237"/>
        <v>0.79844965466509388</v>
      </c>
      <c r="N2136" s="383">
        <f t="shared" si="231"/>
        <v>5270.5661704442846</v>
      </c>
    </row>
    <row r="2137" spans="2:14" x14ac:dyDescent="0.2">
      <c r="B2137" s="382">
        <v>26</v>
      </c>
      <c r="C2137" s="382">
        <v>6806</v>
      </c>
      <c r="D2137" s="379" t="s">
        <v>2706</v>
      </c>
      <c r="E2137" s="380">
        <v>265</v>
      </c>
      <c r="F2137" s="380">
        <v>912</v>
      </c>
      <c r="G2137" s="380">
        <v>547</v>
      </c>
      <c r="H2137" s="137">
        <f t="shared" si="232"/>
        <v>0.89035087719298245</v>
      </c>
      <c r="I2137" s="381">
        <f t="shared" si="233"/>
        <v>0.48446069469835468</v>
      </c>
      <c r="J2137" s="137">
        <f t="shared" si="234"/>
        <v>-9.8408617665979914E-2</v>
      </c>
      <c r="K2137" s="137">
        <f t="shared" si="235"/>
        <v>-0.1644417443620784</v>
      </c>
      <c r="L2137" s="137">
        <f t="shared" si="236"/>
        <v>5.2769937608340728E-2</v>
      </c>
      <c r="M2137" s="137">
        <f t="shared" si="237"/>
        <v>-0.21008042441971761</v>
      </c>
      <c r="N2137" s="383">
        <f t="shared" si="231"/>
        <v>-114.91399215758553</v>
      </c>
    </row>
    <row r="2138" spans="2:14" x14ac:dyDescent="0.2">
      <c r="B2138" s="382">
        <v>26</v>
      </c>
      <c r="C2138" s="382">
        <v>6807</v>
      </c>
      <c r="D2138" s="379" t="s">
        <v>2707</v>
      </c>
      <c r="E2138" s="380">
        <v>470</v>
      </c>
      <c r="F2138" s="380">
        <v>2286</v>
      </c>
      <c r="G2138" s="380">
        <v>1203</v>
      </c>
      <c r="H2138" s="137">
        <f t="shared" si="232"/>
        <v>0.73184601924759407</v>
      </c>
      <c r="I2138" s="381">
        <f t="shared" si="233"/>
        <v>0.39068994181213634</v>
      </c>
      <c r="J2138" s="137">
        <f t="shared" si="234"/>
        <v>-8.0763883846010256E-2</v>
      </c>
      <c r="K2138" s="137">
        <f t="shared" si="235"/>
        <v>-0.16853921325192628</v>
      </c>
      <c r="L2138" s="137">
        <f t="shared" si="236"/>
        <v>-2.587562814867083E-2</v>
      </c>
      <c r="M2138" s="137">
        <f t="shared" si="237"/>
        <v>-0.27517872524660736</v>
      </c>
      <c r="N2138" s="383">
        <f t="shared" si="231"/>
        <v>-331.04000647166868</v>
      </c>
    </row>
    <row r="2139" spans="2:14" x14ac:dyDescent="0.2">
      <c r="B2139" s="382">
        <v>26</v>
      </c>
      <c r="C2139" s="382">
        <v>6808</v>
      </c>
      <c r="D2139" s="379" t="s">
        <v>2708</v>
      </c>
      <c r="E2139" s="380">
        <v>704</v>
      </c>
      <c r="F2139" s="380">
        <v>6098</v>
      </c>
      <c r="G2139" s="380">
        <v>1294</v>
      </c>
      <c r="H2139" s="137">
        <f t="shared" si="232"/>
        <v>0.32764840931452938</v>
      </c>
      <c r="I2139" s="381">
        <f t="shared" si="233"/>
        <v>0.54404945904173108</v>
      </c>
      <c r="J2139" s="137">
        <f t="shared" si="234"/>
        <v>-7.8316214977691284E-2</v>
      </c>
      <c r="K2139" s="137">
        <f t="shared" si="235"/>
        <v>-0.17898802317182291</v>
      </c>
      <c r="L2139" s="137">
        <f t="shared" si="236"/>
        <v>0.10274705670252733</v>
      </c>
      <c r="M2139" s="137">
        <f t="shared" si="237"/>
        <v>-0.15455718144698688</v>
      </c>
      <c r="N2139" s="383">
        <f t="shared" si="231"/>
        <v>-199.99699279240102</v>
      </c>
    </row>
    <row r="2140" spans="2:14" x14ac:dyDescent="0.2">
      <c r="B2140" s="382">
        <v>26</v>
      </c>
      <c r="C2140" s="382">
        <v>6809</v>
      </c>
      <c r="D2140" s="379" t="s">
        <v>2709</v>
      </c>
      <c r="E2140" s="380">
        <v>768</v>
      </c>
      <c r="F2140" s="380">
        <v>4091</v>
      </c>
      <c r="G2140" s="380">
        <v>1057</v>
      </c>
      <c r="H2140" s="137">
        <f t="shared" si="232"/>
        <v>0.44610119775116108</v>
      </c>
      <c r="I2140" s="381">
        <f t="shared" si="233"/>
        <v>0.72658467360454115</v>
      </c>
      <c r="J2140" s="137">
        <f t="shared" si="234"/>
        <v>-8.4690913019357161E-2</v>
      </c>
      <c r="K2140" s="137">
        <f t="shared" si="235"/>
        <v>-0.17592593017463509</v>
      </c>
      <c r="L2140" s="137">
        <f t="shared" si="236"/>
        <v>0.25583940989381282</v>
      </c>
      <c r="M2140" s="137">
        <f t="shared" si="237"/>
        <v>-4.7774333001794345E-3</v>
      </c>
      <c r="N2140" s="383">
        <f t="shared" si="231"/>
        <v>-5.0497469982896623</v>
      </c>
    </row>
    <row r="2141" spans="2:14" x14ac:dyDescent="0.2">
      <c r="B2141" s="382">
        <v>26</v>
      </c>
      <c r="C2141" s="382">
        <v>6810</v>
      </c>
      <c r="D2141" s="379" t="s">
        <v>2710</v>
      </c>
      <c r="E2141" s="380">
        <v>408</v>
      </c>
      <c r="F2141" s="380">
        <v>3102</v>
      </c>
      <c r="G2141" s="380">
        <v>1134</v>
      </c>
      <c r="H2141" s="137">
        <f t="shared" si="232"/>
        <v>0.49709864603481624</v>
      </c>
      <c r="I2141" s="381">
        <f t="shared" si="233"/>
        <v>0.35978835978835977</v>
      </c>
      <c r="J2141" s="137">
        <f t="shared" si="234"/>
        <v>-8.2619808592318031E-2</v>
      </c>
      <c r="K2141" s="137">
        <f t="shared" si="235"/>
        <v>-0.17460760807074163</v>
      </c>
      <c r="L2141" s="137">
        <f t="shared" si="236"/>
        <v>-5.1792796628649933E-2</v>
      </c>
      <c r="M2141" s="137">
        <f t="shared" si="237"/>
        <v>-0.30902021329170959</v>
      </c>
      <c r="N2141" s="383">
        <f t="shared" si="231"/>
        <v>-350.4289218727987</v>
      </c>
    </row>
    <row r="2142" spans="2:14" x14ac:dyDescent="0.2">
      <c r="B2142" s="382">
        <v>26</v>
      </c>
      <c r="C2142" s="382">
        <v>6811</v>
      </c>
      <c r="D2142" s="379" t="s">
        <v>2711</v>
      </c>
      <c r="E2142" s="380">
        <v>84</v>
      </c>
      <c r="F2142" s="380">
        <v>1064</v>
      </c>
      <c r="G2142" s="380">
        <v>363</v>
      </c>
      <c r="H2142" s="137">
        <f t="shared" si="232"/>
        <v>0.42011278195488722</v>
      </c>
      <c r="I2142" s="381">
        <f t="shared" si="233"/>
        <v>0.23140495867768596</v>
      </c>
      <c r="J2142" s="137">
        <f t="shared" si="234"/>
        <v>-0.10335775032280067</v>
      </c>
      <c r="K2142" s="137">
        <f t="shared" si="235"/>
        <v>-0.17659775012136728</v>
      </c>
      <c r="L2142" s="137">
        <f t="shared" si="236"/>
        <v>-0.15946800348562967</v>
      </c>
      <c r="M2142" s="137">
        <f t="shared" si="237"/>
        <v>-0.43942350392979762</v>
      </c>
      <c r="N2142" s="383">
        <f t="shared" si="231"/>
        <v>-159.51073192651654</v>
      </c>
    </row>
    <row r="2143" spans="2:14" x14ac:dyDescent="0.2">
      <c r="B2143" s="382">
        <v>26</v>
      </c>
      <c r="C2143" s="382">
        <v>6812</v>
      </c>
      <c r="D2143" s="379" t="s">
        <v>2712</v>
      </c>
      <c r="E2143" s="380">
        <v>411</v>
      </c>
      <c r="F2143" s="380">
        <v>1839</v>
      </c>
      <c r="G2143" s="380">
        <v>767</v>
      </c>
      <c r="H2143" s="137">
        <f t="shared" si="232"/>
        <v>0.64056552474170747</v>
      </c>
      <c r="I2143" s="381">
        <f t="shared" si="233"/>
        <v>0.53585397653194267</v>
      </c>
      <c r="J2143" s="137">
        <f t="shared" si="234"/>
        <v>-9.2491176445868142E-2</v>
      </c>
      <c r="K2143" s="137">
        <f t="shared" si="235"/>
        <v>-0.17089888216892982</v>
      </c>
      <c r="L2143" s="137">
        <f t="shared" si="236"/>
        <v>9.5873502435387253E-2</v>
      </c>
      <c r="M2143" s="137">
        <f t="shared" si="237"/>
        <v>-0.16751655617941072</v>
      </c>
      <c r="N2143" s="383">
        <f t="shared" si="231"/>
        <v>-128.48519858960802</v>
      </c>
    </row>
    <row r="2144" spans="2:14" x14ac:dyDescent="0.2">
      <c r="B2144" s="382"/>
      <c r="C2144" s="382"/>
      <c r="D2144" s="379"/>
      <c r="E2144" s="380"/>
      <c r="F2144" s="380"/>
      <c r="G2144" s="380"/>
      <c r="H2144" s="137"/>
      <c r="I2144" s="381"/>
      <c r="J2144" s="137"/>
      <c r="K2144" s="137"/>
      <c r="L2144" s="137"/>
      <c r="M2144" s="137"/>
      <c r="N2144" s="383"/>
    </row>
    <row r="2145" spans="2:14" x14ac:dyDescent="0.2">
      <c r="B2145" s="382"/>
      <c r="C2145" s="382"/>
      <c r="D2145" s="379"/>
      <c r="E2145" s="380"/>
      <c r="F2145" s="380"/>
      <c r="G2145" s="380"/>
      <c r="H2145" s="137"/>
      <c r="I2145" s="381"/>
      <c r="J2145" s="137"/>
      <c r="K2145" s="137"/>
      <c r="L2145" s="137"/>
      <c r="M2145" s="137"/>
      <c r="N2145" s="383"/>
    </row>
    <row r="2146" spans="2:14" x14ac:dyDescent="0.2">
      <c r="B2146" s="382"/>
      <c r="C2146" s="382"/>
      <c r="D2146" s="379"/>
      <c r="E2146" s="380"/>
      <c r="F2146" s="380"/>
      <c r="G2146" s="380"/>
      <c r="H2146" s="137"/>
      <c r="I2146" s="381"/>
      <c r="J2146" s="137"/>
      <c r="K2146" s="137"/>
      <c r="L2146" s="137"/>
      <c r="M2146" s="137"/>
      <c r="N2146" s="383"/>
    </row>
    <row r="2147" spans="2:14" x14ac:dyDescent="0.2">
      <c r="B2147" s="382"/>
      <c r="C2147" s="382"/>
      <c r="D2147" s="379"/>
      <c r="E2147" s="380"/>
      <c r="F2147" s="380"/>
      <c r="G2147" s="380"/>
      <c r="H2147" s="137"/>
      <c r="I2147" s="381"/>
      <c r="J2147" s="137"/>
      <c r="K2147" s="137"/>
      <c r="L2147" s="137"/>
      <c r="M2147" s="137"/>
      <c r="N2147" s="383"/>
    </row>
    <row r="2148" spans="2:14" x14ac:dyDescent="0.2">
      <c r="B2148" s="382"/>
      <c r="C2148" s="382"/>
      <c r="D2148" s="379"/>
      <c r="E2148" s="380"/>
      <c r="F2148" s="380"/>
      <c r="G2148" s="380"/>
      <c r="H2148" s="137"/>
      <c r="I2148" s="381"/>
      <c r="J2148" s="137"/>
      <c r="K2148" s="137"/>
      <c r="L2148" s="137"/>
      <c r="M2148" s="137"/>
      <c r="N2148" s="383"/>
    </row>
    <row r="2149" spans="2:14" x14ac:dyDescent="0.2">
      <c r="B2149" s="382"/>
      <c r="C2149" s="382"/>
      <c r="D2149" s="379"/>
      <c r="E2149" s="380"/>
      <c r="F2149" s="380"/>
      <c r="G2149" s="380"/>
      <c r="H2149" s="137"/>
      <c r="I2149" s="381"/>
      <c r="J2149" s="137"/>
      <c r="K2149" s="137"/>
      <c r="L2149" s="137"/>
      <c r="M2149" s="137"/>
      <c r="N2149" s="383"/>
    </row>
    <row r="2150" spans="2:14" x14ac:dyDescent="0.2">
      <c r="B2150" s="382"/>
      <c r="C2150" s="382"/>
      <c r="D2150" s="379"/>
      <c r="E2150" s="380"/>
      <c r="F2150" s="380"/>
      <c r="G2150" s="380"/>
      <c r="H2150" s="137"/>
      <c r="I2150" s="381"/>
      <c r="J2150" s="137"/>
      <c r="K2150" s="137"/>
      <c r="L2150" s="137"/>
      <c r="M2150" s="137"/>
      <c r="N2150" s="383"/>
    </row>
    <row r="2151" spans="2:14" x14ac:dyDescent="0.2">
      <c r="B2151" s="382"/>
      <c r="C2151" s="382"/>
      <c r="D2151" s="379"/>
      <c r="E2151" s="380"/>
      <c r="F2151" s="380"/>
      <c r="G2151" s="380"/>
      <c r="H2151" s="137"/>
      <c r="I2151" s="381"/>
      <c r="J2151" s="137"/>
      <c r="K2151" s="137"/>
      <c r="L2151" s="137"/>
      <c r="M2151" s="137"/>
      <c r="N2151" s="383"/>
    </row>
    <row r="2152" spans="2:14" x14ac:dyDescent="0.2">
      <c r="B2152" s="382"/>
      <c r="C2152" s="382"/>
      <c r="D2152" s="379"/>
      <c r="E2152" s="380"/>
      <c r="F2152" s="380"/>
      <c r="G2152" s="380"/>
      <c r="H2152" s="137"/>
      <c r="I2152" s="381"/>
      <c r="J2152" s="137"/>
      <c r="K2152" s="137"/>
      <c r="L2152" s="137"/>
      <c r="M2152" s="137"/>
      <c r="N2152" s="383"/>
    </row>
    <row r="2153" spans="2:14" x14ac:dyDescent="0.2">
      <c r="B2153" s="382"/>
      <c r="C2153" s="382"/>
      <c r="D2153" s="379"/>
      <c r="E2153" s="380"/>
      <c r="F2153" s="380"/>
      <c r="G2153" s="380"/>
      <c r="H2153" s="137"/>
      <c r="I2153" s="381"/>
      <c r="J2153" s="137"/>
      <c r="K2153" s="137"/>
      <c r="L2153" s="137"/>
      <c r="M2153" s="137"/>
      <c r="N2153" s="383"/>
    </row>
    <row r="2154" spans="2:14" x14ac:dyDescent="0.2">
      <c r="B2154" s="382"/>
      <c r="C2154" s="382"/>
      <c r="D2154" s="379"/>
      <c r="E2154" s="380"/>
      <c r="F2154" s="380"/>
      <c r="G2154" s="380"/>
      <c r="H2154" s="137"/>
      <c r="I2154" s="381"/>
      <c r="J2154" s="137"/>
      <c r="K2154" s="137"/>
      <c r="L2154" s="137"/>
      <c r="M2154" s="137"/>
      <c r="N2154" s="383"/>
    </row>
    <row r="2155" spans="2:14" x14ac:dyDescent="0.2">
      <c r="B2155" s="382"/>
      <c r="C2155" s="382"/>
      <c r="D2155" s="379"/>
      <c r="E2155" s="380"/>
      <c r="F2155" s="380"/>
      <c r="G2155" s="380"/>
      <c r="H2155" s="137"/>
      <c r="I2155" s="381"/>
      <c r="J2155" s="137"/>
      <c r="K2155" s="137"/>
      <c r="L2155" s="137"/>
      <c r="M2155" s="137"/>
      <c r="N2155" s="383"/>
    </row>
    <row r="2156" spans="2:14" x14ac:dyDescent="0.2">
      <c r="B2156" s="382"/>
      <c r="C2156" s="382"/>
      <c r="D2156" s="379"/>
      <c r="E2156" s="380"/>
      <c r="F2156" s="380"/>
      <c r="G2156" s="380"/>
      <c r="H2156" s="137"/>
      <c r="I2156" s="381"/>
      <c r="J2156" s="137"/>
      <c r="K2156" s="137"/>
      <c r="L2156" s="137"/>
      <c r="M2156" s="137"/>
      <c r="N2156" s="383"/>
    </row>
    <row r="2157" spans="2:14" x14ac:dyDescent="0.2">
      <c r="B2157" s="382"/>
      <c r="C2157" s="382"/>
      <c r="D2157" s="379"/>
      <c r="E2157" s="380"/>
      <c r="F2157" s="380"/>
      <c r="G2157" s="380"/>
      <c r="H2157" s="137"/>
      <c r="I2157" s="381"/>
      <c r="J2157" s="137"/>
      <c r="K2157" s="137"/>
      <c r="L2157" s="137"/>
      <c r="M2157" s="137"/>
      <c r="N2157" s="383"/>
    </row>
    <row r="2158" spans="2:14" x14ac:dyDescent="0.2">
      <c r="B2158" s="382"/>
      <c r="C2158" s="382"/>
      <c r="D2158" s="379"/>
      <c r="E2158" s="380"/>
      <c r="F2158" s="380"/>
      <c r="G2158" s="380"/>
      <c r="H2158" s="137"/>
      <c r="I2158" s="381"/>
      <c r="J2158" s="137"/>
      <c r="K2158" s="137"/>
      <c r="L2158" s="137"/>
      <c r="M2158" s="137"/>
      <c r="N2158" s="383"/>
    </row>
    <row r="2159" spans="2:14" x14ac:dyDescent="0.2">
      <c r="B2159" s="382"/>
      <c r="C2159" s="382"/>
      <c r="D2159" s="379"/>
      <c r="E2159" s="380"/>
      <c r="F2159" s="380"/>
      <c r="G2159" s="380"/>
      <c r="H2159" s="137"/>
      <c r="I2159" s="381"/>
      <c r="J2159" s="137"/>
      <c r="K2159" s="137"/>
      <c r="L2159" s="137"/>
      <c r="M2159" s="137"/>
      <c r="N2159" s="383"/>
    </row>
    <row r="2160" spans="2:14" x14ac:dyDescent="0.2">
      <c r="B2160" s="382"/>
      <c r="C2160" s="382"/>
      <c r="D2160" s="379"/>
      <c r="E2160" s="380"/>
      <c r="F2160" s="380"/>
      <c r="G2160" s="380"/>
      <c r="H2160" s="137"/>
      <c r="I2160" s="381"/>
      <c r="J2160" s="137"/>
      <c r="K2160" s="137"/>
      <c r="L2160" s="137"/>
      <c r="M2160" s="137"/>
      <c r="N2160" s="383"/>
    </row>
    <row r="2161" spans="2:14" x14ac:dyDescent="0.2">
      <c r="B2161" s="382"/>
      <c r="C2161" s="382"/>
      <c r="D2161" s="379"/>
      <c r="E2161" s="380"/>
      <c r="F2161" s="380"/>
      <c r="G2161" s="380"/>
      <c r="H2161" s="137"/>
      <c r="I2161" s="381"/>
      <c r="J2161" s="137"/>
      <c r="K2161" s="137"/>
      <c r="L2161" s="137"/>
      <c r="M2161" s="137"/>
      <c r="N2161" s="383"/>
    </row>
    <row r="2162" spans="2:14" x14ac:dyDescent="0.2">
      <c r="B2162" s="382"/>
      <c r="C2162" s="382"/>
      <c r="D2162" s="379"/>
      <c r="E2162" s="380"/>
      <c r="F2162" s="380"/>
      <c r="G2162" s="380"/>
      <c r="H2162" s="137"/>
      <c r="I2162" s="381"/>
      <c r="J2162" s="137"/>
      <c r="K2162" s="137"/>
      <c r="L2162" s="137"/>
      <c r="M2162" s="137"/>
      <c r="N2162" s="383"/>
    </row>
    <row r="2163" spans="2:14" x14ac:dyDescent="0.2">
      <c r="B2163" s="382"/>
      <c r="C2163" s="382"/>
      <c r="D2163" s="379"/>
      <c r="E2163" s="380"/>
      <c r="F2163" s="380"/>
      <c r="G2163" s="380"/>
      <c r="H2163" s="137"/>
      <c r="I2163" s="381"/>
      <c r="J2163" s="137"/>
      <c r="K2163" s="137"/>
      <c r="L2163" s="137"/>
      <c r="M2163" s="137"/>
      <c r="N2163" s="383"/>
    </row>
    <row r="2164" spans="2:14" x14ac:dyDescent="0.2">
      <c r="B2164" s="382"/>
      <c r="C2164" s="382"/>
      <c r="D2164" s="379"/>
      <c r="E2164" s="380"/>
      <c r="F2164" s="380"/>
      <c r="G2164" s="380"/>
      <c r="H2164" s="137"/>
      <c r="I2164" s="381"/>
      <c r="J2164" s="137"/>
      <c r="K2164" s="137"/>
      <c r="L2164" s="137"/>
      <c r="M2164" s="137"/>
      <c r="N2164" s="383"/>
    </row>
    <row r="2165" spans="2:14" x14ac:dyDescent="0.2">
      <c r="B2165" s="382"/>
      <c r="C2165" s="382"/>
      <c r="D2165" s="379"/>
      <c r="E2165" s="380"/>
      <c r="F2165" s="380"/>
      <c r="G2165" s="380"/>
      <c r="H2165" s="137"/>
      <c r="I2165" s="381"/>
      <c r="J2165" s="137"/>
      <c r="K2165" s="137"/>
      <c r="L2165" s="137"/>
      <c r="M2165" s="137"/>
      <c r="N2165" s="383"/>
    </row>
    <row r="2166" spans="2:14" x14ac:dyDescent="0.2">
      <c r="B2166" s="382"/>
      <c r="C2166" s="382"/>
      <c r="D2166" s="379"/>
      <c r="E2166" s="380"/>
      <c r="F2166" s="380"/>
      <c r="G2166" s="380"/>
      <c r="H2166" s="137"/>
      <c r="I2166" s="381"/>
      <c r="J2166" s="137"/>
      <c r="K2166" s="137"/>
      <c r="L2166" s="137"/>
      <c r="M2166" s="137"/>
      <c r="N2166" s="383"/>
    </row>
    <row r="2167" spans="2:14" x14ac:dyDescent="0.2">
      <c r="B2167" s="382"/>
      <c r="C2167" s="382"/>
      <c r="D2167" s="379"/>
      <c r="E2167" s="380"/>
      <c r="F2167" s="380"/>
      <c r="G2167" s="380"/>
      <c r="H2167" s="137"/>
      <c r="I2167" s="381"/>
      <c r="J2167" s="137"/>
      <c r="K2167" s="137"/>
      <c r="L2167" s="137"/>
      <c r="M2167" s="137"/>
      <c r="N2167" s="383"/>
    </row>
    <row r="2168" spans="2:14" x14ac:dyDescent="0.2">
      <c r="B2168" s="382"/>
      <c r="C2168" s="382"/>
      <c r="D2168" s="379"/>
      <c r="E2168" s="380"/>
      <c r="F2168" s="380"/>
      <c r="G2168" s="380"/>
      <c r="H2168" s="137"/>
      <c r="I2168" s="381"/>
      <c r="J2168" s="137"/>
      <c r="K2168" s="137"/>
      <c r="L2168" s="137"/>
      <c r="M2168" s="137"/>
      <c r="N2168" s="383"/>
    </row>
    <row r="2169" spans="2:14" x14ac:dyDescent="0.2">
      <c r="B2169" s="382"/>
      <c r="C2169" s="382"/>
      <c r="D2169" s="379"/>
      <c r="E2169" s="380"/>
      <c r="F2169" s="380"/>
      <c r="G2169" s="380"/>
      <c r="H2169" s="137"/>
      <c r="I2169" s="381"/>
      <c r="J2169" s="137"/>
      <c r="K2169" s="137"/>
      <c r="L2169" s="137"/>
      <c r="M2169" s="137"/>
      <c r="N2169" s="383"/>
    </row>
    <row r="2170" spans="2:14" x14ac:dyDescent="0.2">
      <c r="B2170" s="382"/>
      <c r="C2170" s="382"/>
      <c r="D2170" s="379"/>
      <c r="E2170" s="380"/>
      <c r="F2170" s="380"/>
      <c r="G2170" s="380"/>
      <c r="H2170" s="137"/>
      <c r="I2170" s="381"/>
      <c r="J2170" s="137"/>
      <c r="K2170" s="137"/>
      <c r="L2170" s="137"/>
      <c r="M2170" s="137"/>
      <c r="N2170" s="383"/>
    </row>
    <row r="2171" spans="2:14" x14ac:dyDescent="0.2">
      <c r="B2171" s="382"/>
      <c r="C2171" s="382"/>
      <c r="D2171" s="379"/>
      <c r="E2171" s="380"/>
      <c r="F2171" s="380"/>
      <c r="G2171" s="380"/>
      <c r="H2171" s="137"/>
      <c r="I2171" s="381"/>
      <c r="J2171" s="137"/>
      <c r="K2171" s="137"/>
      <c r="L2171" s="137"/>
      <c r="M2171" s="137"/>
      <c r="N2171" s="383"/>
    </row>
    <row r="2172" spans="2:14" x14ac:dyDescent="0.2">
      <c r="B2172" s="382"/>
      <c r="C2172" s="382"/>
      <c r="D2172" s="379"/>
      <c r="E2172" s="380"/>
      <c r="F2172" s="380"/>
      <c r="G2172" s="380"/>
      <c r="H2172" s="137"/>
      <c r="I2172" s="381"/>
      <c r="J2172" s="137"/>
      <c r="K2172" s="137"/>
      <c r="L2172" s="137"/>
      <c r="M2172" s="137"/>
      <c r="N2172" s="383"/>
    </row>
    <row r="2173" spans="2:14" x14ac:dyDescent="0.2">
      <c r="B2173" s="382"/>
      <c r="C2173" s="382"/>
      <c r="D2173" s="379"/>
      <c r="E2173" s="380"/>
      <c r="F2173" s="380"/>
      <c r="G2173" s="380"/>
      <c r="H2173" s="137"/>
      <c r="I2173" s="381"/>
      <c r="J2173" s="137"/>
      <c r="K2173" s="137"/>
      <c r="L2173" s="137"/>
      <c r="M2173" s="137"/>
      <c r="N2173" s="383"/>
    </row>
    <row r="2174" spans="2:14" x14ac:dyDescent="0.2">
      <c r="B2174" s="382"/>
      <c r="C2174" s="382"/>
      <c r="D2174" s="379"/>
      <c r="E2174" s="380"/>
      <c r="F2174" s="380"/>
      <c r="G2174" s="380"/>
      <c r="H2174" s="137"/>
      <c r="I2174" s="381"/>
      <c r="J2174" s="137"/>
      <c r="K2174" s="137"/>
      <c r="L2174" s="137"/>
      <c r="M2174" s="137"/>
      <c r="N2174" s="383"/>
    </row>
    <row r="2175" spans="2:14" x14ac:dyDescent="0.2">
      <c r="B2175" s="382"/>
      <c r="C2175" s="382"/>
      <c r="D2175" s="379"/>
      <c r="E2175" s="380"/>
      <c r="F2175" s="380"/>
      <c r="G2175" s="380"/>
      <c r="H2175" s="137"/>
      <c r="I2175" s="381"/>
      <c r="J2175" s="137"/>
      <c r="K2175" s="137"/>
      <c r="L2175" s="137"/>
      <c r="M2175" s="137"/>
      <c r="N2175" s="383"/>
    </row>
    <row r="2176" spans="2:14" x14ac:dyDescent="0.2">
      <c r="B2176" s="382"/>
      <c r="C2176" s="382"/>
      <c r="D2176" s="379"/>
      <c r="E2176" s="380"/>
      <c r="F2176" s="380"/>
      <c r="G2176" s="380"/>
      <c r="H2176" s="137"/>
      <c r="I2176" s="381"/>
      <c r="J2176" s="137"/>
      <c r="K2176" s="137"/>
      <c r="L2176" s="137"/>
      <c r="M2176" s="137"/>
      <c r="N2176" s="383"/>
    </row>
    <row r="2177" spans="2:14" x14ac:dyDescent="0.2">
      <c r="B2177" s="382"/>
      <c r="C2177" s="382"/>
      <c r="D2177" s="379"/>
      <c r="E2177" s="380"/>
      <c r="F2177" s="380"/>
      <c r="G2177" s="380"/>
      <c r="H2177" s="137"/>
      <c r="I2177" s="381"/>
      <c r="J2177" s="137"/>
      <c r="K2177" s="137"/>
      <c r="L2177" s="137"/>
      <c r="M2177" s="137"/>
      <c r="N2177" s="383"/>
    </row>
    <row r="2178" spans="2:14" x14ac:dyDescent="0.2">
      <c r="B2178" s="382"/>
      <c r="C2178" s="382"/>
      <c r="D2178" s="379"/>
      <c r="E2178" s="380"/>
      <c r="F2178" s="380"/>
      <c r="G2178" s="380"/>
      <c r="H2178" s="137"/>
      <c r="I2178" s="381"/>
      <c r="J2178" s="137"/>
      <c r="K2178" s="137"/>
      <c r="L2178" s="137"/>
      <c r="M2178" s="137"/>
      <c r="N2178" s="383"/>
    </row>
    <row r="2179" spans="2:14" x14ac:dyDescent="0.2">
      <c r="B2179" s="382"/>
      <c r="C2179" s="382"/>
      <c r="D2179" s="379"/>
      <c r="E2179" s="380"/>
      <c r="F2179" s="380"/>
      <c r="G2179" s="380"/>
      <c r="H2179" s="137"/>
      <c r="I2179" s="381"/>
      <c r="J2179" s="137"/>
      <c r="K2179" s="137"/>
      <c r="L2179" s="137"/>
      <c r="M2179" s="137"/>
      <c r="N2179" s="383"/>
    </row>
    <row r="2180" spans="2:14" x14ac:dyDescent="0.2">
      <c r="B2180" s="382"/>
      <c r="C2180" s="382"/>
      <c r="D2180" s="379"/>
      <c r="E2180" s="380"/>
      <c r="F2180" s="380"/>
      <c r="G2180" s="380"/>
      <c r="H2180" s="137"/>
      <c r="I2180" s="381"/>
      <c r="J2180" s="137"/>
      <c r="K2180" s="137"/>
      <c r="L2180" s="137"/>
      <c r="M2180" s="137"/>
      <c r="N2180" s="383"/>
    </row>
    <row r="2181" spans="2:14" x14ac:dyDescent="0.2">
      <c r="B2181" s="382"/>
      <c r="C2181" s="382"/>
      <c r="D2181" s="379"/>
      <c r="E2181" s="380"/>
      <c r="F2181" s="380"/>
      <c r="G2181" s="380"/>
      <c r="H2181" s="137"/>
      <c r="I2181" s="381"/>
      <c r="J2181" s="137"/>
      <c r="K2181" s="137"/>
      <c r="L2181" s="137"/>
      <c r="M2181" s="137"/>
      <c r="N2181" s="383"/>
    </row>
    <row r="2182" spans="2:14" x14ac:dyDescent="0.2">
      <c r="B2182" s="382"/>
      <c r="C2182" s="382"/>
      <c r="D2182" s="379"/>
      <c r="E2182" s="380"/>
      <c r="F2182" s="380"/>
      <c r="G2182" s="380"/>
      <c r="H2182" s="137"/>
      <c r="I2182" s="381"/>
      <c r="J2182" s="137"/>
      <c r="K2182" s="137"/>
      <c r="L2182" s="137"/>
      <c r="M2182" s="137"/>
      <c r="N2182" s="383"/>
    </row>
    <row r="2183" spans="2:14" x14ac:dyDescent="0.2">
      <c r="B2183" s="382"/>
      <c r="C2183" s="382"/>
      <c r="D2183" s="379"/>
      <c r="E2183" s="380"/>
      <c r="F2183" s="380"/>
      <c r="G2183" s="380"/>
      <c r="H2183" s="137"/>
      <c r="I2183" s="381"/>
      <c r="J2183" s="137"/>
      <c r="K2183" s="137"/>
      <c r="L2183" s="137"/>
      <c r="M2183" s="137"/>
      <c r="N2183" s="383"/>
    </row>
    <row r="2184" spans="2:14" x14ac:dyDescent="0.2">
      <c r="B2184" s="382"/>
      <c r="C2184" s="382"/>
      <c r="D2184" s="379"/>
      <c r="E2184" s="380"/>
      <c r="F2184" s="380"/>
      <c r="G2184" s="380"/>
      <c r="H2184" s="137"/>
      <c r="I2184" s="381"/>
      <c r="J2184" s="137"/>
      <c r="K2184" s="137"/>
      <c r="L2184" s="137"/>
      <c r="M2184" s="137"/>
      <c r="N2184" s="383"/>
    </row>
    <row r="2185" spans="2:14" x14ac:dyDescent="0.2">
      <c r="B2185" s="382"/>
      <c r="C2185" s="382"/>
      <c r="D2185" s="379"/>
      <c r="E2185" s="380"/>
      <c r="F2185" s="380"/>
      <c r="G2185" s="380"/>
      <c r="H2185" s="137"/>
      <c r="I2185" s="381"/>
      <c r="J2185" s="137"/>
      <c r="K2185" s="137"/>
      <c r="L2185" s="137"/>
      <c r="M2185" s="137"/>
      <c r="N2185" s="383"/>
    </row>
    <row r="2186" spans="2:14" x14ac:dyDescent="0.2">
      <c r="B2186" s="382"/>
      <c r="C2186" s="382"/>
      <c r="D2186" s="379"/>
      <c r="E2186" s="380"/>
      <c r="F2186" s="380"/>
      <c r="G2186" s="380"/>
      <c r="H2186" s="137"/>
      <c r="I2186" s="381"/>
      <c r="J2186" s="137"/>
      <c r="K2186" s="137"/>
      <c r="L2186" s="137"/>
      <c r="M2186" s="137"/>
      <c r="N2186" s="383"/>
    </row>
    <row r="2187" spans="2:14" x14ac:dyDescent="0.2">
      <c r="B2187" s="382"/>
      <c r="C2187" s="382"/>
      <c r="D2187" s="379"/>
      <c r="E2187" s="380"/>
      <c r="F2187" s="380"/>
      <c r="G2187" s="380"/>
      <c r="H2187" s="137"/>
      <c r="I2187" s="381"/>
      <c r="J2187" s="137"/>
      <c r="K2187" s="137"/>
      <c r="L2187" s="137"/>
      <c r="M2187" s="137"/>
      <c r="N2187" s="383"/>
    </row>
    <row r="2188" spans="2:14" x14ac:dyDescent="0.2">
      <c r="B2188" s="382"/>
      <c r="C2188" s="382"/>
      <c r="D2188" s="379"/>
      <c r="E2188" s="380"/>
      <c r="F2188" s="380"/>
      <c r="G2188" s="380"/>
      <c r="H2188" s="137"/>
      <c r="I2188" s="381"/>
      <c r="J2188" s="137"/>
      <c r="K2188" s="137"/>
      <c r="L2188" s="137"/>
      <c r="M2188" s="137"/>
      <c r="N2188" s="383"/>
    </row>
    <row r="2189" spans="2:14" x14ac:dyDescent="0.2">
      <c r="B2189" s="382"/>
      <c r="C2189" s="382"/>
      <c r="D2189" s="379"/>
      <c r="E2189" s="380"/>
      <c r="F2189" s="380"/>
      <c r="G2189" s="380"/>
      <c r="H2189" s="137"/>
      <c r="I2189" s="381"/>
      <c r="J2189" s="137"/>
      <c r="K2189" s="137"/>
      <c r="L2189" s="137"/>
      <c r="M2189" s="137"/>
      <c r="N2189" s="383"/>
    </row>
    <row r="2190" spans="2:14" x14ac:dyDescent="0.2">
      <c r="B2190" s="382"/>
      <c r="C2190" s="382"/>
      <c r="D2190" s="379"/>
      <c r="E2190" s="380"/>
      <c r="F2190" s="380"/>
      <c r="G2190" s="380"/>
      <c r="H2190" s="137"/>
      <c r="I2190" s="381"/>
      <c r="J2190" s="137"/>
      <c r="K2190" s="137"/>
      <c r="L2190" s="137"/>
      <c r="M2190" s="137"/>
      <c r="N2190" s="383"/>
    </row>
    <row r="2191" spans="2:14" x14ac:dyDescent="0.2">
      <c r="B2191" s="382"/>
      <c r="C2191" s="382"/>
      <c r="D2191" s="379"/>
      <c r="E2191" s="380"/>
      <c r="F2191" s="380"/>
      <c r="G2191" s="380"/>
      <c r="H2191" s="137"/>
      <c r="I2191" s="381"/>
      <c r="J2191" s="137"/>
      <c r="K2191" s="137"/>
      <c r="L2191" s="137"/>
      <c r="M2191" s="137"/>
      <c r="N2191" s="383"/>
    </row>
    <row r="2192" spans="2:14" x14ac:dyDescent="0.2">
      <c r="B2192" s="382"/>
      <c r="C2192" s="382"/>
      <c r="D2192" s="379"/>
      <c r="E2192" s="380"/>
      <c r="F2192" s="380"/>
      <c r="G2192" s="380"/>
      <c r="H2192" s="137"/>
      <c r="I2192" s="381"/>
      <c r="J2192" s="137"/>
      <c r="K2192" s="137"/>
      <c r="L2192" s="137"/>
      <c r="M2192" s="137"/>
      <c r="N2192" s="383"/>
    </row>
    <row r="2193" spans="2:14" x14ac:dyDescent="0.2">
      <c r="B2193" s="382"/>
      <c r="C2193" s="382"/>
      <c r="D2193" s="379"/>
      <c r="E2193" s="380"/>
      <c r="F2193" s="380"/>
      <c r="G2193" s="380"/>
      <c r="H2193" s="137"/>
      <c r="I2193" s="381"/>
      <c r="J2193" s="137"/>
      <c r="K2193" s="137"/>
      <c r="L2193" s="137"/>
      <c r="M2193" s="137"/>
      <c r="N2193" s="383"/>
    </row>
    <row r="2194" spans="2:14" x14ac:dyDescent="0.2">
      <c r="B2194" s="382"/>
      <c r="C2194" s="382"/>
      <c r="D2194" s="379"/>
      <c r="E2194" s="380"/>
      <c r="F2194" s="380"/>
      <c r="G2194" s="380"/>
      <c r="H2194" s="137"/>
      <c r="I2194" s="381"/>
      <c r="J2194" s="137"/>
      <c r="K2194" s="137"/>
      <c r="L2194" s="137"/>
      <c r="M2194" s="137"/>
      <c r="N2194" s="383"/>
    </row>
    <row r="2195" spans="2:14" x14ac:dyDescent="0.2">
      <c r="B2195" s="382"/>
      <c r="C2195" s="382"/>
      <c r="D2195" s="379"/>
      <c r="E2195" s="380"/>
      <c r="F2195" s="380"/>
      <c r="G2195" s="380"/>
      <c r="H2195" s="137"/>
      <c r="I2195" s="381"/>
      <c r="J2195" s="137"/>
      <c r="K2195" s="137"/>
      <c r="L2195" s="137"/>
      <c r="M2195" s="137"/>
      <c r="N2195" s="383"/>
    </row>
    <row r="2196" spans="2:14" x14ac:dyDescent="0.2">
      <c r="B2196" s="382"/>
      <c r="C2196" s="382"/>
      <c r="D2196" s="379"/>
      <c r="E2196" s="380"/>
      <c r="F2196" s="380"/>
      <c r="G2196" s="380"/>
      <c r="H2196" s="137"/>
      <c r="I2196" s="381"/>
      <c r="J2196" s="137"/>
      <c r="K2196" s="137"/>
      <c r="L2196" s="137"/>
      <c r="M2196" s="137"/>
      <c r="N2196" s="383"/>
    </row>
    <row r="2197" spans="2:14" x14ac:dyDescent="0.2">
      <c r="B2197" s="382"/>
      <c r="C2197" s="382"/>
      <c r="D2197" s="379"/>
      <c r="E2197" s="380"/>
      <c r="F2197" s="380"/>
      <c r="G2197" s="380"/>
      <c r="H2197" s="137"/>
      <c r="I2197" s="381"/>
      <c r="J2197" s="137"/>
      <c r="K2197" s="137"/>
      <c r="L2197" s="137"/>
      <c r="M2197" s="137"/>
      <c r="N2197" s="383"/>
    </row>
    <row r="2198" spans="2:14" x14ac:dyDescent="0.2">
      <c r="B2198" s="382"/>
      <c r="C2198" s="382"/>
      <c r="D2198" s="379"/>
      <c r="E2198" s="380"/>
      <c r="F2198" s="380"/>
      <c r="G2198" s="380"/>
      <c r="H2198" s="137"/>
      <c r="I2198" s="381"/>
      <c r="J2198" s="137"/>
      <c r="K2198" s="137"/>
      <c r="L2198" s="137"/>
      <c r="M2198" s="137"/>
      <c r="N2198" s="383"/>
    </row>
    <row r="2199" spans="2:14" x14ac:dyDescent="0.2">
      <c r="B2199" s="382"/>
      <c r="C2199" s="382"/>
      <c r="D2199" s="379"/>
      <c r="E2199" s="380"/>
      <c r="F2199" s="380"/>
      <c r="G2199" s="380"/>
      <c r="H2199" s="137"/>
      <c r="I2199" s="381"/>
      <c r="J2199" s="137"/>
      <c r="K2199" s="137"/>
      <c r="L2199" s="137"/>
      <c r="M2199" s="137"/>
      <c r="N2199" s="383"/>
    </row>
    <row r="2200" spans="2:14" x14ac:dyDescent="0.2">
      <c r="B2200" s="382"/>
      <c r="C2200" s="382"/>
      <c r="D2200" s="379"/>
      <c r="E2200" s="380"/>
      <c r="F2200" s="380"/>
      <c r="G2200" s="380"/>
      <c r="H2200" s="137"/>
      <c r="I2200" s="381"/>
      <c r="J2200" s="137"/>
      <c r="K2200" s="137"/>
      <c r="L2200" s="137"/>
      <c r="M2200" s="137"/>
      <c r="N2200" s="383"/>
    </row>
    <row r="2201" spans="2:14" x14ac:dyDescent="0.2">
      <c r="B2201" s="382"/>
      <c r="C2201" s="382"/>
      <c r="D2201" s="379"/>
      <c r="E2201" s="380"/>
      <c r="F2201" s="380"/>
      <c r="G2201" s="380"/>
      <c r="H2201" s="137"/>
      <c r="I2201" s="381"/>
      <c r="J2201" s="137"/>
      <c r="K2201" s="137"/>
      <c r="L2201" s="137"/>
      <c r="M2201" s="137"/>
      <c r="N2201" s="383"/>
    </row>
    <row r="2202" spans="2:14" x14ac:dyDescent="0.2">
      <c r="B2202" s="382"/>
      <c r="C2202" s="382"/>
      <c r="D2202" s="379"/>
      <c r="E2202" s="380"/>
      <c r="F2202" s="380"/>
      <c r="G2202" s="380"/>
      <c r="H2202" s="137"/>
      <c r="I2202" s="381"/>
      <c r="J2202" s="137"/>
      <c r="K2202" s="137"/>
      <c r="L2202" s="137"/>
      <c r="M2202" s="137"/>
      <c r="N2202" s="383"/>
    </row>
    <row r="2203" spans="2:14" x14ac:dyDescent="0.2">
      <c r="B2203" s="382"/>
      <c r="C2203" s="382"/>
      <c r="D2203" s="379"/>
      <c r="E2203" s="380"/>
      <c r="F2203" s="380"/>
      <c r="G2203" s="380"/>
      <c r="H2203" s="137"/>
      <c r="I2203" s="381"/>
      <c r="J2203" s="137"/>
      <c r="K2203" s="137"/>
      <c r="L2203" s="137"/>
      <c r="M2203" s="137"/>
      <c r="N2203" s="383"/>
    </row>
    <row r="2204" spans="2:14" x14ac:dyDescent="0.2">
      <c r="B2204" s="382"/>
      <c r="C2204" s="382"/>
      <c r="D2204" s="379"/>
      <c r="E2204" s="380"/>
      <c r="F2204" s="380"/>
      <c r="G2204" s="380"/>
      <c r="H2204" s="137"/>
      <c r="I2204" s="381"/>
      <c r="J2204" s="137"/>
      <c r="K2204" s="137"/>
      <c r="L2204" s="137"/>
      <c r="M2204" s="137"/>
      <c r="N2204" s="383"/>
    </row>
    <row r="2205" spans="2:14" x14ac:dyDescent="0.2">
      <c r="B2205" s="382"/>
      <c r="C2205" s="382"/>
      <c r="D2205" s="379"/>
      <c r="E2205" s="380"/>
      <c r="F2205" s="380"/>
      <c r="G2205" s="380"/>
      <c r="H2205" s="137"/>
      <c r="I2205" s="381"/>
      <c r="J2205" s="137"/>
      <c r="K2205" s="137"/>
      <c r="L2205" s="137"/>
      <c r="M2205" s="137"/>
      <c r="N2205" s="383"/>
    </row>
    <row r="2206" spans="2:14" x14ac:dyDescent="0.2">
      <c r="B2206" s="382"/>
      <c r="C2206" s="382"/>
      <c r="D2206" s="379"/>
      <c r="E2206" s="380"/>
      <c r="F2206" s="380"/>
      <c r="G2206" s="380"/>
      <c r="H2206" s="137"/>
      <c r="I2206" s="381"/>
      <c r="J2206" s="137"/>
      <c r="K2206" s="137"/>
      <c r="L2206" s="137"/>
      <c r="M2206" s="137"/>
      <c r="N2206" s="383"/>
    </row>
    <row r="2207" spans="2:14" x14ac:dyDescent="0.2">
      <c r="B2207" s="382"/>
      <c r="C2207" s="382"/>
      <c r="D2207" s="379"/>
      <c r="E2207" s="380"/>
      <c r="F2207" s="380"/>
      <c r="G2207" s="380"/>
      <c r="H2207" s="137"/>
      <c r="I2207" s="381"/>
      <c r="J2207" s="137"/>
      <c r="K2207" s="137"/>
      <c r="L2207" s="137"/>
      <c r="M2207" s="137"/>
      <c r="N2207" s="383"/>
    </row>
    <row r="2208" spans="2:14" x14ac:dyDescent="0.2">
      <c r="B2208" s="382"/>
      <c r="C2208" s="382"/>
      <c r="D2208" s="379"/>
      <c r="E2208" s="380"/>
      <c r="F2208" s="380"/>
      <c r="G2208" s="380"/>
      <c r="H2208" s="137"/>
      <c r="I2208" s="381"/>
      <c r="J2208" s="137"/>
      <c r="K2208" s="137"/>
      <c r="L2208" s="137"/>
      <c r="M2208" s="137"/>
      <c r="N2208" s="383"/>
    </row>
    <row r="2209" spans="2:14" x14ac:dyDescent="0.2">
      <c r="B2209" s="382"/>
      <c r="C2209" s="382"/>
      <c r="D2209" s="379"/>
      <c r="E2209" s="380"/>
      <c r="F2209" s="380"/>
      <c r="G2209" s="380"/>
      <c r="H2209" s="137"/>
      <c r="I2209" s="381"/>
      <c r="J2209" s="137"/>
      <c r="K2209" s="137"/>
      <c r="L2209" s="137"/>
      <c r="M2209" s="137"/>
      <c r="N2209" s="383"/>
    </row>
    <row r="2210" spans="2:14" x14ac:dyDescent="0.2">
      <c r="B2210" s="382"/>
      <c r="C2210" s="382"/>
      <c r="D2210" s="379"/>
      <c r="E2210" s="380"/>
      <c r="F2210" s="380"/>
      <c r="G2210" s="380"/>
      <c r="H2210" s="137"/>
      <c r="I2210" s="381"/>
      <c r="J2210" s="137"/>
      <c r="K2210" s="137"/>
      <c r="L2210" s="137"/>
      <c r="M2210" s="137"/>
      <c r="N2210" s="383"/>
    </row>
    <row r="2211" spans="2:14" x14ac:dyDescent="0.2">
      <c r="B2211" s="382"/>
      <c r="C2211" s="382"/>
      <c r="D2211" s="379"/>
      <c r="E2211" s="380"/>
      <c r="F2211" s="380"/>
      <c r="G2211" s="380"/>
      <c r="H2211" s="137"/>
      <c r="I2211" s="381"/>
      <c r="J2211" s="137"/>
      <c r="K2211" s="137"/>
      <c r="L2211" s="137"/>
      <c r="M2211" s="137"/>
      <c r="N2211" s="383"/>
    </row>
    <row r="2212" spans="2:14" x14ac:dyDescent="0.2">
      <c r="B2212" s="382"/>
      <c r="C2212" s="382"/>
      <c r="D2212" s="379"/>
      <c r="E2212" s="380"/>
      <c r="F2212" s="380"/>
      <c r="G2212" s="380"/>
      <c r="H2212" s="137"/>
      <c r="I2212" s="381"/>
      <c r="J2212" s="137"/>
      <c r="K2212" s="137"/>
      <c r="L2212" s="137"/>
      <c r="M2212" s="137"/>
      <c r="N2212" s="383"/>
    </row>
    <row r="2213" spans="2:14" x14ac:dyDescent="0.2">
      <c r="B2213" s="382"/>
      <c r="C2213" s="382"/>
      <c r="D2213" s="379"/>
      <c r="E2213" s="380"/>
      <c r="F2213" s="380"/>
      <c r="G2213" s="380"/>
      <c r="H2213" s="137"/>
      <c r="I2213" s="381"/>
      <c r="J2213" s="137"/>
      <c r="K2213" s="137"/>
      <c r="L2213" s="137"/>
      <c r="M2213" s="137"/>
      <c r="N2213" s="383"/>
    </row>
    <row r="2214" spans="2:14" x14ac:dyDescent="0.2">
      <c r="B2214" s="382"/>
      <c r="C2214" s="382"/>
      <c r="D2214" s="379"/>
      <c r="E2214" s="380"/>
      <c r="F2214" s="380"/>
      <c r="G2214" s="380"/>
      <c r="H2214" s="137"/>
      <c r="I2214" s="381"/>
      <c r="J2214" s="137"/>
      <c r="K2214" s="137"/>
      <c r="L2214" s="137"/>
      <c r="M2214" s="137"/>
      <c r="N2214" s="383"/>
    </row>
    <row r="2215" spans="2:14" x14ac:dyDescent="0.2">
      <c r="B2215" s="382"/>
      <c r="C2215" s="382"/>
      <c r="D2215" s="379"/>
      <c r="E2215" s="380"/>
      <c r="F2215" s="380"/>
      <c r="G2215" s="380"/>
      <c r="H2215" s="137"/>
      <c r="I2215" s="381"/>
      <c r="J2215" s="137"/>
      <c r="K2215" s="137"/>
      <c r="L2215" s="137"/>
      <c r="M2215" s="137"/>
      <c r="N2215" s="383"/>
    </row>
    <row r="2216" spans="2:14" x14ac:dyDescent="0.2">
      <c r="B2216" s="382"/>
      <c r="C2216" s="382"/>
      <c r="D2216" s="379"/>
      <c r="E2216" s="380"/>
      <c r="F2216" s="380"/>
      <c r="G2216" s="380"/>
      <c r="H2216" s="137"/>
      <c r="I2216" s="381"/>
      <c r="J2216" s="137"/>
      <c r="K2216" s="137"/>
      <c r="L2216" s="137"/>
      <c r="M2216" s="137"/>
      <c r="N2216" s="383"/>
    </row>
    <row r="2217" spans="2:14" x14ac:dyDescent="0.2">
      <c r="B2217" s="382"/>
      <c r="C2217" s="382"/>
      <c r="D2217" s="379"/>
      <c r="E2217" s="380"/>
      <c r="F2217" s="380"/>
      <c r="G2217" s="380"/>
      <c r="H2217" s="137"/>
      <c r="I2217" s="381"/>
      <c r="J2217" s="137"/>
      <c r="K2217" s="137"/>
      <c r="L2217" s="137"/>
      <c r="M2217" s="137"/>
      <c r="N2217" s="383"/>
    </row>
    <row r="2218" spans="2:14" x14ac:dyDescent="0.2">
      <c r="B2218" s="382"/>
      <c r="C2218" s="382"/>
      <c r="D2218" s="379"/>
      <c r="E2218" s="380"/>
      <c r="F2218" s="380"/>
      <c r="G2218" s="380"/>
      <c r="H2218" s="137"/>
      <c r="I2218" s="381"/>
      <c r="J2218" s="137"/>
      <c r="K2218" s="137"/>
      <c r="L2218" s="137"/>
      <c r="M2218" s="137"/>
      <c r="N2218" s="383"/>
    </row>
    <row r="2219" spans="2:14" x14ac:dyDescent="0.2">
      <c r="B2219" s="382"/>
      <c r="C2219" s="382"/>
      <c r="D2219" s="379"/>
      <c r="E2219" s="380"/>
      <c r="F2219" s="380"/>
      <c r="G2219" s="380"/>
      <c r="H2219" s="137"/>
      <c r="I2219" s="381"/>
      <c r="J2219" s="137"/>
      <c r="K2219" s="137"/>
      <c r="L2219" s="137"/>
      <c r="M2219" s="137"/>
      <c r="N2219" s="383"/>
    </row>
    <row r="2220" spans="2:14" x14ac:dyDescent="0.2">
      <c r="B2220" s="382"/>
      <c r="C2220" s="382"/>
      <c r="D2220" s="379"/>
      <c r="E2220" s="380"/>
      <c r="F2220" s="380"/>
      <c r="G2220" s="380"/>
      <c r="H2220" s="137"/>
      <c r="I2220" s="381"/>
      <c r="J2220" s="137"/>
      <c r="K2220" s="137"/>
      <c r="L2220" s="137"/>
      <c r="M2220" s="137"/>
      <c r="N2220" s="383"/>
    </row>
    <row r="2221" spans="2:14" x14ac:dyDescent="0.2">
      <c r="B2221" s="382"/>
      <c r="C2221" s="382"/>
      <c r="D2221" s="379"/>
      <c r="E2221" s="380"/>
      <c r="F2221" s="380"/>
      <c r="G2221" s="380"/>
      <c r="H2221" s="137"/>
      <c r="I2221" s="381"/>
      <c r="J2221" s="137"/>
      <c r="K2221" s="137"/>
      <c r="L2221" s="137"/>
      <c r="M2221" s="137"/>
      <c r="N2221" s="383"/>
    </row>
    <row r="2222" spans="2:14" x14ac:dyDescent="0.2">
      <c r="B2222" s="382"/>
      <c r="C2222" s="382"/>
      <c r="D2222" s="379"/>
      <c r="E2222" s="380"/>
      <c r="F2222" s="380"/>
      <c r="G2222" s="380"/>
      <c r="H2222" s="137"/>
      <c r="I2222" s="381"/>
      <c r="J2222" s="137"/>
      <c r="K2222" s="137"/>
      <c r="L2222" s="137"/>
      <c r="M2222" s="137"/>
      <c r="N2222" s="383"/>
    </row>
    <row r="2223" spans="2:14" x14ac:dyDescent="0.2">
      <c r="B2223" s="382"/>
      <c r="C2223" s="382"/>
      <c r="D2223" s="379"/>
      <c r="E2223" s="380"/>
      <c r="F2223" s="380"/>
      <c r="G2223" s="380"/>
      <c r="H2223" s="137"/>
      <c r="I2223" s="381"/>
      <c r="J2223" s="137"/>
      <c r="K2223" s="137"/>
      <c r="L2223" s="137"/>
      <c r="M2223" s="137"/>
      <c r="N2223" s="383"/>
    </row>
    <row r="2224" spans="2:14" x14ac:dyDescent="0.2">
      <c r="B2224" s="382"/>
      <c r="C2224" s="382"/>
      <c r="D2224" s="379"/>
      <c r="E2224" s="380"/>
      <c r="F2224" s="380"/>
      <c r="G2224" s="380"/>
      <c r="H2224" s="137"/>
      <c r="I2224" s="381"/>
      <c r="J2224" s="137"/>
      <c r="K2224" s="137"/>
      <c r="L2224" s="137"/>
      <c r="M2224" s="137"/>
      <c r="N2224" s="383"/>
    </row>
    <row r="2225" spans="2:14" x14ac:dyDescent="0.2">
      <c r="B2225" s="382"/>
      <c r="C2225" s="382"/>
      <c r="D2225" s="379"/>
      <c r="E2225" s="380"/>
      <c r="F2225" s="380"/>
      <c r="G2225" s="380"/>
      <c r="H2225" s="137"/>
      <c r="I2225" s="381"/>
      <c r="J2225" s="137"/>
      <c r="K2225" s="137"/>
      <c r="L2225" s="137"/>
      <c r="M2225" s="137"/>
      <c r="N2225" s="383"/>
    </row>
    <row r="2226" spans="2:14" x14ac:dyDescent="0.2">
      <c r="B2226" s="382"/>
      <c r="C2226" s="382"/>
      <c r="D2226" s="379"/>
      <c r="E2226" s="380"/>
      <c r="F2226" s="380"/>
      <c r="G2226" s="380"/>
      <c r="H2226" s="137"/>
      <c r="I2226" s="381"/>
      <c r="J2226" s="137"/>
      <c r="K2226" s="137"/>
      <c r="L2226" s="137"/>
      <c r="M2226" s="137"/>
      <c r="N2226" s="383"/>
    </row>
    <row r="2227" spans="2:14" x14ac:dyDescent="0.2">
      <c r="B2227" s="382"/>
      <c r="C2227" s="382"/>
      <c r="D2227" s="379"/>
      <c r="E2227" s="380"/>
      <c r="F2227" s="380"/>
      <c r="G2227" s="380"/>
      <c r="H2227" s="137"/>
      <c r="I2227" s="381"/>
      <c r="J2227" s="137"/>
      <c r="K2227" s="137"/>
      <c r="L2227" s="137"/>
      <c r="M2227" s="137"/>
      <c r="N2227" s="383"/>
    </row>
    <row r="2228" spans="2:14" x14ac:dyDescent="0.2">
      <c r="B2228" s="382"/>
      <c r="C2228" s="382"/>
      <c r="D2228" s="379"/>
      <c r="E2228" s="380"/>
      <c r="F2228" s="380"/>
      <c r="G2228" s="380"/>
      <c r="H2228" s="137"/>
      <c r="I2228" s="381"/>
      <c r="J2228" s="137"/>
      <c r="K2228" s="137"/>
      <c r="L2228" s="137"/>
      <c r="M2228" s="137"/>
      <c r="N2228" s="383"/>
    </row>
    <row r="2229" spans="2:14" x14ac:dyDescent="0.2">
      <c r="B2229" s="382"/>
      <c r="C2229" s="382"/>
      <c r="D2229" s="379"/>
      <c r="E2229" s="380"/>
      <c r="F2229" s="380"/>
      <c r="G2229" s="380"/>
      <c r="H2229" s="137"/>
      <c r="I2229" s="381"/>
      <c r="J2229" s="137"/>
      <c r="K2229" s="137"/>
      <c r="L2229" s="137"/>
      <c r="M2229" s="137"/>
      <c r="N2229" s="383"/>
    </row>
    <row r="2230" spans="2:14" x14ac:dyDescent="0.2">
      <c r="B2230" s="382"/>
      <c r="C2230" s="382"/>
      <c r="D2230" s="379"/>
      <c r="E2230" s="380"/>
      <c r="F2230" s="380"/>
      <c r="G2230" s="380"/>
      <c r="H2230" s="137"/>
      <c r="I2230" s="381"/>
      <c r="J2230" s="137"/>
      <c r="K2230" s="137"/>
      <c r="L2230" s="137"/>
      <c r="M2230" s="137"/>
      <c r="N2230" s="383"/>
    </row>
    <row r="2231" spans="2:14" x14ac:dyDescent="0.2">
      <c r="B2231" s="382"/>
      <c r="C2231" s="382"/>
      <c r="D2231" s="379"/>
      <c r="E2231" s="380"/>
      <c r="F2231" s="380"/>
      <c r="G2231" s="380"/>
      <c r="H2231" s="137"/>
      <c r="I2231" s="381"/>
      <c r="J2231" s="137"/>
      <c r="K2231" s="137"/>
      <c r="L2231" s="137"/>
      <c r="M2231" s="137"/>
      <c r="N2231" s="383"/>
    </row>
    <row r="2232" spans="2:14" x14ac:dyDescent="0.2">
      <c r="B2232" s="382"/>
      <c r="C2232" s="382"/>
      <c r="D2232" s="379"/>
      <c r="E2232" s="380"/>
      <c r="F2232" s="380"/>
      <c r="G2232" s="380"/>
      <c r="H2232" s="137"/>
      <c r="I2232" s="381"/>
      <c r="J2232" s="137"/>
      <c r="K2232" s="137"/>
      <c r="L2232" s="137"/>
      <c r="M2232" s="137"/>
      <c r="N2232" s="383"/>
    </row>
    <row r="2233" spans="2:14" x14ac:dyDescent="0.2">
      <c r="B2233" s="382"/>
      <c r="C2233" s="382"/>
      <c r="D2233" s="379"/>
      <c r="E2233" s="380"/>
      <c r="F2233" s="380"/>
      <c r="G2233" s="380"/>
      <c r="H2233" s="137"/>
      <c r="I2233" s="381"/>
      <c r="J2233" s="137"/>
      <c r="K2233" s="137"/>
      <c r="L2233" s="137"/>
      <c r="M2233" s="137"/>
      <c r="N2233" s="383"/>
    </row>
    <row r="2234" spans="2:14" x14ac:dyDescent="0.2">
      <c r="B2234" s="382"/>
      <c r="C2234" s="382"/>
      <c r="D2234" s="379"/>
      <c r="E2234" s="380"/>
      <c r="F2234" s="380"/>
      <c r="G2234" s="380"/>
      <c r="H2234" s="137"/>
      <c r="I2234" s="381"/>
      <c r="J2234" s="137"/>
      <c r="K2234" s="137"/>
      <c r="L2234" s="137"/>
      <c r="M2234" s="137"/>
      <c r="N2234" s="383"/>
    </row>
    <row r="2235" spans="2:14" x14ac:dyDescent="0.2">
      <c r="B2235" s="382"/>
      <c r="C2235" s="382"/>
      <c r="D2235" s="379"/>
      <c r="E2235" s="380"/>
      <c r="F2235" s="380"/>
      <c r="G2235" s="380"/>
      <c r="H2235" s="137"/>
      <c r="I2235" s="381"/>
      <c r="J2235" s="137"/>
      <c r="K2235" s="137"/>
      <c r="L2235" s="137"/>
      <c r="M2235" s="137"/>
      <c r="N2235" s="383"/>
    </row>
    <row r="2236" spans="2:14" x14ac:dyDescent="0.2">
      <c r="B2236" s="382"/>
      <c r="C2236" s="382"/>
      <c r="D2236" s="379"/>
      <c r="E2236" s="380"/>
      <c r="F2236" s="380"/>
      <c r="G2236" s="380"/>
      <c r="H2236" s="137"/>
      <c r="I2236" s="381"/>
      <c r="J2236" s="137"/>
      <c r="K2236" s="137"/>
      <c r="L2236" s="137"/>
      <c r="M2236" s="137"/>
      <c r="N2236" s="383"/>
    </row>
    <row r="2237" spans="2:14" x14ac:dyDescent="0.2">
      <c r="B2237" s="382"/>
      <c r="C2237" s="382"/>
      <c r="D2237" s="379"/>
      <c r="E2237" s="380"/>
      <c r="F2237" s="380"/>
      <c r="G2237" s="380"/>
      <c r="H2237" s="137"/>
      <c r="I2237" s="381"/>
      <c r="J2237" s="137"/>
      <c r="K2237" s="137"/>
      <c r="L2237" s="137"/>
      <c r="M2237" s="137"/>
      <c r="N2237" s="383"/>
    </row>
    <row r="2238" spans="2:14" x14ac:dyDescent="0.2">
      <c r="B2238" s="382"/>
      <c r="C2238" s="382"/>
      <c r="D2238" s="379"/>
      <c r="E2238" s="380"/>
      <c r="F2238" s="380"/>
      <c r="G2238" s="380"/>
      <c r="H2238" s="137"/>
      <c r="I2238" s="381"/>
      <c r="J2238" s="137"/>
      <c r="K2238" s="137"/>
      <c r="L2238" s="137"/>
      <c r="M2238" s="137"/>
      <c r="N2238" s="383"/>
    </row>
    <row r="2239" spans="2:14" x14ac:dyDescent="0.2">
      <c r="B2239" s="382"/>
      <c r="C2239" s="382"/>
      <c r="D2239" s="379"/>
      <c r="E2239" s="380"/>
      <c r="F2239" s="380"/>
      <c r="G2239" s="380"/>
      <c r="H2239" s="137"/>
      <c r="I2239" s="381"/>
      <c r="J2239" s="137"/>
      <c r="K2239" s="137"/>
      <c r="L2239" s="137"/>
      <c r="M2239" s="137"/>
      <c r="N2239" s="383"/>
    </row>
    <row r="2240" spans="2:14" x14ac:dyDescent="0.2">
      <c r="B2240" s="382"/>
      <c r="C2240" s="382"/>
      <c r="D2240" s="379"/>
      <c r="E2240" s="380"/>
      <c r="F2240" s="380"/>
      <c r="G2240" s="380"/>
      <c r="H2240" s="137"/>
      <c r="I2240" s="381"/>
      <c r="J2240" s="137"/>
      <c r="K2240" s="137"/>
      <c r="L2240" s="137"/>
      <c r="M2240" s="137"/>
      <c r="N2240" s="383"/>
    </row>
    <row r="2241" spans="2:14" x14ac:dyDescent="0.2">
      <c r="B2241" s="382"/>
      <c r="C2241" s="382"/>
      <c r="D2241" s="379"/>
      <c r="E2241" s="380"/>
      <c r="F2241" s="380"/>
      <c r="G2241" s="380"/>
      <c r="H2241" s="137"/>
      <c r="I2241" s="381"/>
      <c r="J2241" s="137"/>
      <c r="K2241" s="137"/>
      <c r="L2241" s="137"/>
      <c r="M2241" s="137"/>
      <c r="N2241" s="383"/>
    </row>
    <row r="2242" spans="2:14" x14ac:dyDescent="0.2">
      <c r="B2242" s="382"/>
      <c r="C2242" s="382"/>
      <c r="D2242" s="379"/>
      <c r="E2242" s="380"/>
      <c r="F2242" s="380"/>
      <c r="G2242" s="380"/>
      <c r="H2242" s="137"/>
      <c r="I2242" s="381"/>
      <c r="J2242" s="137"/>
      <c r="K2242" s="137"/>
      <c r="L2242" s="137"/>
      <c r="M2242" s="137"/>
      <c r="N2242" s="383"/>
    </row>
    <row r="2243" spans="2:14" x14ac:dyDescent="0.2">
      <c r="B2243" s="382"/>
      <c r="C2243" s="382"/>
      <c r="D2243" s="379"/>
      <c r="E2243" s="380"/>
      <c r="F2243" s="380"/>
      <c r="G2243" s="380"/>
      <c r="H2243" s="137"/>
      <c r="I2243" s="381"/>
      <c r="J2243" s="137"/>
      <c r="K2243" s="137"/>
      <c r="L2243" s="137"/>
      <c r="M2243" s="137"/>
      <c r="N2243" s="383"/>
    </row>
    <row r="2244" spans="2:14" x14ac:dyDescent="0.2">
      <c r="B2244" s="382"/>
      <c r="C2244" s="382"/>
      <c r="D2244" s="379"/>
      <c r="E2244" s="380"/>
      <c r="F2244" s="380"/>
      <c r="G2244" s="380"/>
      <c r="H2244" s="137"/>
      <c r="I2244" s="381"/>
      <c r="J2244" s="137"/>
      <c r="K2244" s="137"/>
      <c r="L2244" s="137"/>
      <c r="M2244" s="137"/>
      <c r="N2244" s="383"/>
    </row>
    <row r="2245" spans="2:14" x14ac:dyDescent="0.2">
      <c r="B2245" s="382"/>
      <c r="C2245" s="382"/>
      <c r="D2245" s="379"/>
      <c r="E2245" s="380"/>
      <c r="F2245" s="380"/>
      <c r="G2245" s="380"/>
      <c r="H2245" s="137"/>
      <c r="I2245" s="381"/>
      <c r="J2245" s="137"/>
      <c r="K2245" s="137"/>
      <c r="L2245" s="137"/>
      <c r="M2245" s="137"/>
      <c r="N2245" s="383"/>
    </row>
    <row r="2246" spans="2:14" x14ac:dyDescent="0.2">
      <c r="B2246" s="382"/>
      <c r="C2246" s="382"/>
      <c r="D2246" s="379"/>
      <c r="E2246" s="380"/>
      <c r="F2246" s="380"/>
      <c r="G2246" s="380"/>
      <c r="H2246" s="137"/>
      <c r="I2246" s="381"/>
      <c r="J2246" s="137"/>
      <c r="K2246" s="137"/>
      <c r="L2246" s="137"/>
      <c r="M2246" s="137"/>
      <c r="N2246" s="383"/>
    </row>
    <row r="2247" spans="2:14" x14ac:dyDescent="0.2">
      <c r="B2247" s="382"/>
      <c r="C2247" s="382"/>
      <c r="D2247" s="379"/>
      <c r="E2247" s="380"/>
      <c r="F2247" s="380"/>
      <c r="G2247" s="380"/>
      <c r="H2247" s="137"/>
      <c r="I2247" s="381"/>
      <c r="J2247" s="137"/>
      <c r="K2247" s="137"/>
      <c r="L2247" s="137"/>
      <c r="M2247" s="137"/>
      <c r="N2247" s="383"/>
    </row>
    <row r="2248" spans="2:14" x14ac:dyDescent="0.2">
      <c r="B2248" s="382"/>
      <c r="C2248" s="382"/>
      <c r="D2248" s="379"/>
      <c r="E2248" s="380"/>
      <c r="F2248" s="380"/>
      <c r="G2248" s="380"/>
      <c r="H2248" s="137"/>
      <c r="I2248" s="381"/>
      <c r="J2248" s="137"/>
      <c r="K2248" s="137"/>
      <c r="L2248" s="137"/>
      <c r="M2248" s="137"/>
      <c r="N2248" s="383"/>
    </row>
    <row r="2249" spans="2:14" x14ac:dyDescent="0.2">
      <c r="B2249" s="382"/>
      <c r="C2249" s="382"/>
      <c r="D2249" s="379"/>
      <c r="E2249" s="380"/>
      <c r="F2249" s="380"/>
      <c r="G2249" s="380"/>
      <c r="H2249" s="137"/>
      <c r="I2249" s="381"/>
      <c r="J2249" s="137"/>
      <c r="K2249" s="137"/>
      <c r="L2249" s="137"/>
      <c r="M2249" s="137"/>
      <c r="N2249" s="383"/>
    </row>
    <row r="2250" spans="2:14" x14ac:dyDescent="0.2">
      <c r="B2250" s="382"/>
      <c r="C2250" s="382"/>
      <c r="D2250" s="379"/>
      <c r="E2250" s="380"/>
      <c r="F2250" s="380"/>
      <c r="G2250" s="380"/>
      <c r="H2250" s="137"/>
      <c r="I2250" s="381"/>
      <c r="J2250" s="137"/>
      <c r="K2250" s="137"/>
      <c r="L2250" s="137"/>
      <c r="M2250" s="137"/>
      <c r="N2250" s="383"/>
    </row>
    <row r="2251" spans="2:14" x14ac:dyDescent="0.2">
      <c r="B2251" s="382"/>
      <c r="C2251" s="382"/>
      <c r="D2251" s="379"/>
      <c r="E2251" s="380"/>
      <c r="F2251" s="380"/>
      <c r="G2251" s="380"/>
      <c r="H2251" s="137"/>
      <c r="I2251" s="381"/>
      <c r="J2251" s="137"/>
      <c r="K2251" s="137"/>
      <c r="L2251" s="137"/>
      <c r="M2251" s="137"/>
      <c r="N2251" s="383"/>
    </row>
    <row r="2252" spans="2:14" x14ac:dyDescent="0.2">
      <c r="B2252" s="382"/>
      <c r="C2252" s="382"/>
      <c r="D2252" s="379"/>
      <c r="E2252" s="380"/>
      <c r="F2252" s="380"/>
      <c r="G2252" s="380"/>
      <c r="H2252" s="137"/>
      <c r="I2252" s="381"/>
      <c r="J2252" s="137"/>
      <c r="K2252" s="137"/>
      <c r="L2252" s="137"/>
      <c r="M2252" s="137"/>
      <c r="N2252" s="383"/>
    </row>
    <row r="2253" spans="2:14" x14ac:dyDescent="0.2">
      <c r="B2253" s="382"/>
      <c r="C2253" s="382"/>
      <c r="D2253" s="379"/>
      <c r="E2253" s="380"/>
      <c r="F2253" s="380"/>
      <c r="G2253" s="380"/>
      <c r="H2253" s="137"/>
      <c r="I2253" s="381"/>
      <c r="J2253" s="137"/>
      <c r="K2253" s="137"/>
      <c r="L2253" s="137"/>
      <c r="M2253" s="137"/>
      <c r="N2253" s="383"/>
    </row>
    <row r="2254" spans="2:14" x14ac:dyDescent="0.2">
      <c r="B2254" s="382"/>
      <c r="C2254" s="382"/>
      <c r="D2254" s="379"/>
      <c r="E2254" s="380"/>
      <c r="F2254" s="380"/>
      <c r="G2254" s="380"/>
      <c r="H2254" s="137"/>
      <c r="I2254" s="381"/>
      <c r="J2254" s="137"/>
      <c r="K2254" s="137"/>
      <c r="L2254" s="137"/>
      <c r="M2254" s="137"/>
      <c r="N2254" s="383"/>
    </row>
    <row r="2255" spans="2:14" x14ac:dyDescent="0.2">
      <c r="B2255" s="382"/>
      <c r="C2255" s="382"/>
      <c r="D2255" s="379"/>
      <c r="E2255" s="380"/>
      <c r="F2255" s="380"/>
      <c r="G2255" s="380"/>
      <c r="H2255" s="137"/>
      <c r="I2255" s="381"/>
      <c r="J2255" s="137"/>
      <c r="K2255" s="137"/>
      <c r="L2255" s="137"/>
      <c r="M2255" s="137"/>
      <c r="N2255" s="383"/>
    </row>
    <row r="2256" spans="2:14" x14ac:dyDescent="0.2">
      <c r="B2256" s="382"/>
      <c r="C2256" s="382"/>
      <c r="D2256" s="379"/>
      <c r="E2256" s="380"/>
      <c r="F2256" s="380"/>
      <c r="G2256" s="380"/>
      <c r="H2256" s="137"/>
      <c r="I2256" s="381"/>
      <c r="J2256" s="137"/>
      <c r="K2256" s="137"/>
      <c r="L2256" s="137"/>
      <c r="M2256" s="137"/>
      <c r="N2256" s="383"/>
    </row>
    <row r="2257" spans="2:14" x14ac:dyDescent="0.2">
      <c r="B2257" s="382"/>
      <c r="C2257" s="382"/>
      <c r="D2257" s="379"/>
      <c r="E2257" s="380"/>
      <c r="F2257" s="380"/>
      <c r="G2257" s="380"/>
      <c r="H2257" s="137"/>
      <c r="I2257" s="381"/>
      <c r="J2257" s="137"/>
      <c r="K2257" s="137"/>
      <c r="L2257" s="137"/>
      <c r="M2257" s="137"/>
      <c r="N2257" s="383"/>
    </row>
    <row r="2258" spans="2:14" x14ac:dyDescent="0.2">
      <c r="B2258" s="382"/>
      <c r="C2258" s="382"/>
      <c r="D2258" s="379"/>
      <c r="E2258" s="380"/>
      <c r="F2258" s="380"/>
      <c r="G2258" s="380"/>
      <c r="H2258" s="137"/>
      <c r="I2258" s="381"/>
      <c r="J2258" s="137"/>
      <c r="K2258" s="137"/>
      <c r="L2258" s="137"/>
      <c r="M2258" s="137"/>
      <c r="N2258" s="383"/>
    </row>
    <row r="2259" spans="2:14" x14ac:dyDescent="0.2">
      <c r="B2259" s="382"/>
      <c r="C2259" s="382"/>
      <c r="D2259" s="379"/>
      <c r="E2259" s="380"/>
      <c r="F2259" s="380"/>
      <c r="G2259" s="380"/>
      <c r="H2259" s="137"/>
      <c r="I2259" s="381"/>
      <c r="J2259" s="137"/>
      <c r="K2259" s="137"/>
      <c r="L2259" s="137"/>
      <c r="M2259" s="137"/>
      <c r="N2259" s="383"/>
    </row>
    <row r="2260" spans="2:14" x14ac:dyDescent="0.2">
      <c r="B2260" s="382"/>
      <c r="C2260" s="382"/>
      <c r="D2260" s="379"/>
      <c r="E2260" s="380"/>
      <c r="F2260" s="380"/>
      <c r="G2260" s="380"/>
      <c r="H2260" s="137"/>
      <c r="I2260" s="381"/>
      <c r="J2260" s="137"/>
      <c r="K2260" s="137"/>
      <c r="L2260" s="137"/>
      <c r="M2260" s="137"/>
      <c r="N2260" s="383"/>
    </row>
    <row r="2261" spans="2:14" x14ac:dyDescent="0.2">
      <c r="B2261" s="382"/>
      <c r="C2261" s="382"/>
      <c r="D2261" s="379"/>
      <c r="E2261" s="380"/>
      <c r="F2261" s="380"/>
      <c r="G2261" s="380"/>
      <c r="H2261" s="137"/>
      <c r="I2261" s="381"/>
      <c r="J2261" s="137"/>
      <c r="K2261" s="137"/>
      <c r="L2261" s="137"/>
      <c r="M2261" s="137"/>
      <c r="N2261" s="383"/>
    </row>
    <row r="2262" spans="2:14" x14ac:dyDescent="0.2">
      <c r="B2262" s="382"/>
      <c r="C2262" s="382"/>
      <c r="D2262" s="379"/>
      <c r="E2262" s="380"/>
      <c r="F2262" s="380"/>
      <c r="G2262" s="380"/>
      <c r="H2262" s="137"/>
      <c r="I2262" s="381"/>
      <c r="J2262" s="137"/>
      <c r="K2262" s="137"/>
      <c r="L2262" s="137"/>
      <c r="M2262" s="137"/>
      <c r="N2262" s="383"/>
    </row>
    <row r="2263" spans="2:14" x14ac:dyDescent="0.2">
      <c r="B2263" s="382"/>
      <c r="C2263" s="382"/>
      <c r="D2263" s="379"/>
      <c r="E2263" s="380"/>
      <c r="F2263" s="380"/>
      <c r="G2263" s="380"/>
      <c r="H2263" s="137"/>
      <c r="I2263" s="381"/>
      <c r="J2263" s="137"/>
      <c r="K2263" s="137"/>
      <c r="L2263" s="137"/>
      <c r="M2263" s="137"/>
      <c r="N2263" s="383"/>
    </row>
    <row r="2264" spans="2:14" x14ac:dyDescent="0.2">
      <c r="B2264" s="382"/>
      <c r="C2264" s="382"/>
      <c r="D2264" s="379"/>
      <c r="E2264" s="380"/>
      <c r="F2264" s="380"/>
      <c r="G2264" s="380"/>
      <c r="H2264" s="137"/>
      <c r="I2264" s="381"/>
      <c r="J2264" s="137"/>
      <c r="K2264" s="137"/>
      <c r="L2264" s="137"/>
      <c r="M2264" s="137"/>
      <c r="N2264" s="383"/>
    </row>
    <row r="2265" spans="2:14" x14ac:dyDescent="0.2">
      <c r="B2265" s="382"/>
      <c r="C2265" s="382"/>
      <c r="D2265" s="379"/>
      <c r="E2265" s="380"/>
      <c r="F2265" s="380"/>
      <c r="G2265" s="380"/>
      <c r="H2265" s="137"/>
      <c r="I2265" s="381"/>
      <c r="J2265" s="137"/>
      <c r="K2265" s="137"/>
      <c r="L2265" s="137"/>
      <c r="M2265" s="137"/>
      <c r="N2265" s="383"/>
    </row>
    <row r="2266" spans="2:14" x14ac:dyDescent="0.2">
      <c r="B2266" s="382"/>
      <c r="C2266" s="382"/>
      <c r="D2266" s="379"/>
      <c r="E2266" s="380"/>
      <c r="F2266" s="380"/>
      <c r="G2266" s="380"/>
      <c r="H2266" s="137"/>
      <c r="I2266" s="381"/>
      <c r="J2266" s="137"/>
      <c r="K2266" s="137"/>
      <c r="L2266" s="137"/>
      <c r="M2266" s="137"/>
      <c r="N2266" s="383"/>
    </row>
    <row r="2267" spans="2:14" x14ac:dyDescent="0.2">
      <c r="B2267" s="382"/>
      <c r="C2267" s="382"/>
      <c r="D2267" s="379"/>
      <c r="E2267" s="380"/>
      <c r="F2267" s="380"/>
      <c r="G2267" s="380"/>
      <c r="H2267" s="137"/>
      <c r="I2267" s="381"/>
      <c r="J2267" s="137"/>
      <c r="K2267" s="137"/>
      <c r="L2267" s="137"/>
      <c r="M2267" s="137"/>
      <c r="N2267" s="383"/>
    </row>
    <row r="2268" spans="2:14" x14ac:dyDescent="0.2">
      <c r="B2268" s="382"/>
      <c r="C2268" s="382"/>
      <c r="D2268" s="379"/>
      <c r="E2268" s="380"/>
      <c r="F2268" s="380"/>
      <c r="G2268" s="380"/>
      <c r="H2268" s="137"/>
      <c r="I2268" s="381"/>
      <c r="J2268" s="137"/>
      <c r="K2268" s="137"/>
      <c r="L2268" s="137"/>
      <c r="M2268" s="137"/>
      <c r="N2268" s="383"/>
    </row>
    <row r="2269" spans="2:14" x14ac:dyDescent="0.2">
      <c r="B2269" s="382"/>
      <c r="C2269" s="382"/>
      <c r="D2269" s="379"/>
      <c r="E2269" s="380"/>
      <c r="F2269" s="380"/>
      <c r="G2269" s="380"/>
      <c r="H2269" s="137"/>
      <c r="I2269" s="381"/>
      <c r="J2269" s="137"/>
      <c r="K2269" s="137"/>
      <c r="L2269" s="137"/>
      <c r="M2269" s="137"/>
      <c r="N2269" s="383"/>
    </row>
    <row r="2270" spans="2:14" x14ac:dyDescent="0.2">
      <c r="B2270" s="382"/>
      <c r="C2270" s="382"/>
      <c r="D2270" s="379"/>
      <c r="E2270" s="380"/>
      <c r="F2270" s="380"/>
      <c r="G2270" s="380"/>
      <c r="H2270" s="137"/>
      <c r="I2270" s="381"/>
      <c r="J2270" s="137"/>
      <c r="K2270" s="137"/>
      <c r="L2270" s="137"/>
      <c r="M2270" s="137"/>
      <c r="N2270" s="383"/>
    </row>
    <row r="2271" spans="2:14" x14ac:dyDescent="0.2">
      <c r="B2271" s="382"/>
      <c r="C2271" s="382"/>
      <c r="D2271" s="379"/>
      <c r="E2271" s="380"/>
      <c r="F2271" s="380"/>
      <c r="G2271" s="380"/>
      <c r="H2271" s="137"/>
      <c r="I2271" s="381"/>
      <c r="J2271" s="137"/>
      <c r="K2271" s="137"/>
      <c r="L2271" s="137"/>
      <c r="M2271" s="137"/>
      <c r="N2271" s="383"/>
    </row>
    <row r="2272" spans="2:14" x14ac:dyDescent="0.2">
      <c r="B2272" s="382"/>
      <c r="C2272" s="382"/>
      <c r="D2272" s="379"/>
      <c r="E2272" s="380"/>
      <c r="F2272" s="380"/>
      <c r="G2272" s="380"/>
      <c r="H2272" s="137"/>
      <c r="I2272" s="381"/>
      <c r="J2272" s="137"/>
      <c r="K2272" s="137"/>
      <c r="L2272" s="137"/>
      <c r="M2272" s="137"/>
      <c r="N2272" s="383"/>
    </row>
    <row r="2273" spans="2:14" x14ac:dyDescent="0.2">
      <c r="B2273" s="382"/>
      <c r="C2273" s="382"/>
      <c r="D2273" s="379"/>
      <c r="E2273" s="380"/>
      <c r="F2273" s="380"/>
      <c r="G2273" s="380"/>
      <c r="H2273" s="137"/>
      <c r="I2273" s="381"/>
      <c r="J2273" s="137"/>
      <c r="K2273" s="137"/>
      <c r="L2273" s="137"/>
      <c r="M2273" s="137"/>
      <c r="N2273" s="383"/>
    </row>
    <row r="2274" spans="2:14" x14ac:dyDescent="0.2">
      <c r="B2274" s="382"/>
      <c r="C2274" s="382"/>
      <c r="D2274" s="379"/>
      <c r="E2274" s="380"/>
      <c r="F2274" s="380"/>
      <c r="G2274" s="380"/>
      <c r="H2274" s="137"/>
      <c r="I2274" s="381"/>
      <c r="J2274" s="137"/>
      <c r="K2274" s="137"/>
      <c r="L2274" s="137"/>
      <c r="M2274" s="137"/>
      <c r="N2274" s="383"/>
    </row>
    <row r="2275" spans="2:14" x14ac:dyDescent="0.2">
      <c r="B2275" s="382"/>
      <c r="C2275" s="382"/>
      <c r="D2275" s="379"/>
      <c r="E2275" s="380"/>
      <c r="F2275" s="380"/>
      <c r="G2275" s="380"/>
      <c r="H2275" s="137"/>
      <c r="I2275" s="381"/>
      <c r="J2275" s="137"/>
      <c r="K2275" s="137"/>
      <c r="L2275" s="137"/>
      <c r="M2275" s="137"/>
      <c r="N2275" s="383"/>
    </row>
    <row r="2276" spans="2:14" x14ac:dyDescent="0.2">
      <c r="B2276" s="382"/>
      <c r="C2276" s="382"/>
      <c r="D2276" s="379"/>
      <c r="E2276" s="380"/>
      <c r="F2276" s="380"/>
      <c r="G2276" s="380"/>
      <c r="H2276" s="137"/>
      <c r="I2276" s="381"/>
      <c r="J2276" s="137"/>
      <c r="K2276" s="137"/>
      <c r="L2276" s="137"/>
      <c r="M2276" s="137"/>
      <c r="N2276" s="383"/>
    </row>
    <row r="2277" spans="2:14" x14ac:dyDescent="0.2">
      <c r="B2277" s="382"/>
      <c r="C2277" s="382"/>
      <c r="D2277" s="379"/>
      <c r="E2277" s="380"/>
      <c r="F2277" s="380"/>
      <c r="G2277" s="380"/>
      <c r="H2277" s="137"/>
      <c r="I2277" s="381"/>
      <c r="J2277" s="137"/>
      <c r="K2277" s="137"/>
      <c r="L2277" s="137"/>
      <c r="M2277" s="137"/>
      <c r="N2277" s="383"/>
    </row>
    <row r="2278" spans="2:14" x14ac:dyDescent="0.2">
      <c r="B2278" s="382"/>
      <c r="C2278" s="382"/>
      <c r="D2278" s="379"/>
      <c r="E2278" s="380"/>
      <c r="F2278" s="380"/>
      <c r="G2278" s="380"/>
      <c r="H2278" s="137"/>
      <c r="I2278" s="381"/>
      <c r="J2278" s="137"/>
      <c r="K2278" s="137"/>
      <c r="L2278" s="137"/>
      <c r="M2278" s="137"/>
      <c r="N2278" s="383"/>
    </row>
    <row r="2279" spans="2:14" x14ac:dyDescent="0.2">
      <c r="B2279" s="382"/>
      <c r="C2279" s="382"/>
      <c r="D2279" s="379"/>
      <c r="E2279" s="380"/>
      <c r="F2279" s="380"/>
      <c r="G2279" s="380"/>
      <c r="H2279" s="137"/>
      <c r="I2279" s="381"/>
      <c r="J2279" s="137"/>
      <c r="K2279" s="137"/>
      <c r="L2279" s="137"/>
      <c r="M2279" s="137"/>
      <c r="N2279" s="383"/>
    </row>
    <row r="2280" spans="2:14" x14ac:dyDescent="0.2">
      <c r="B2280" s="382"/>
      <c r="C2280" s="382"/>
      <c r="D2280" s="379"/>
      <c r="E2280" s="380"/>
      <c r="F2280" s="380"/>
      <c r="G2280" s="380"/>
      <c r="H2280" s="137"/>
      <c r="I2280" s="381"/>
      <c r="J2280" s="137"/>
      <c r="K2280" s="137"/>
      <c r="L2280" s="137"/>
      <c r="M2280" s="137"/>
      <c r="N2280" s="383"/>
    </row>
    <row r="2281" spans="2:14" x14ac:dyDescent="0.2">
      <c r="B2281" s="382"/>
      <c r="C2281" s="382"/>
      <c r="D2281" s="379"/>
      <c r="E2281" s="380"/>
      <c r="F2281" s="380"/>
      <c r="G2281" s="380"/>
      <c r="H2281" s="137"/>
      <c r="I2281" s="381"/>
      <c r="J2281" s="137"/>
      <c r="K2281" s="137"/>
      <c r="L2281" s="137"/>
      <c r="M2281" s="137"/>
      <c r="N2281" s="383"/>
    </row>
    <row r="2282" spans="2:14" x14ac:dyDescent="0.2">
      <c r="B2282" s="382"/>
      <c r="C2282" s="382"/>
      <c r="D2282" s="379"/>
      <c r="E2282" s="380"/>
      <c r="F2282" s="380"/>
      <c r="G2282" s="380"/>
      <c r="H2282" s="137"/>
      <c r="I2282" s="381"/>
      <c r="J2282" s="137"/>
      <c r="K2282" s="137"/>
      <c r="L2282" s="137"/>
      <c r="M2282" s="137"/>
      <c r="N2282" s="383"/>
    </row>
    <row r="2283" spans="2:14" x14ac:dyDescent="0.2">
      <c r="B2283" s="382"/>
      <c r="C2283" s="382"/>
      <c r="D2283" s="379"/>
      <c r="E2283" s="380"/>
      <c r="F2283" s="380"/>
      <c r="G2283" s="380"/>
      <c r="H2283" s="137"/>
      <c r="I2283" s="381"/>
      <c r="J2283" s="137"/>
      <c r="K2283" s="137"/>
      <c r="L2283" s="137"/>
      <c r="M2283" s="137"/>
      <c r="N2283" s="383"/>
    </row>
    <row r="2284" spans="2:14" x14ac:dyDescent="0.2">
      <c r="B2284" s="382"/>
      <c r="C2284" s="382"/>
      <c r="D2284" s="379"/>
      <c r="E2284" s="380"/>
      <c r="F2284" s="380"/>
      <c r="G2284" s="380"/>
      <c r="H2284" s="137"/>
      <c r="I2284" s="381"/>
      <c r="J2284" s="137"/>
      <c r="K2284" s="137"/>
      <c r="L2284" s="137"/>
      <c r="M2284" s="137"/>
      <c r="N2284" s="383"/>
    </row>
    <row r="2285" spans="2:14" x14ac:dyDescent="0.2">
      <c r="B2285" s="382"/>
      <c r="C2285" s="382"/>
      <c r="D2285" s="379"/>
      <c r="E2285" s="380"/>
      <c r="F2285" s="380"/>
      <c r="G2285" s="380"/>
      <c r="H2285" s="137"/>
      <c r="I2285" s="381"/>
      <c r="J2285" s="137"/>
      <c r="K2285" s="137"/>
      <c r="L2285" s="137"/>
      <c r="M2285" s="137"/>
      <c r="N2285" s="383"/>
    </row>
    <row r="2286" spans="2:14" x14ac:dyDescent="0.2">
      <c r="B2286" s="382"/>
      <c r="C2286" s="382"/>
      <c r="D2286" s="379"/>
      <c r="E2286" s="380"/>
      <c r="F2286" s="380"/>
      <c r="G2286" s="380"/>
      <c r="H2286" s="137"/>
      <c r="I2286" s="381"/>
      <c r="J2286" s="137"/>
      <c r="K2286" s="137"/>
      <c r="L2286" s="137"/>
      <c r="M2286" s="137"/>
      <c r="N2286" s="383"/>
    </row>
    <row r="2287" spans="2:14" x14ac:dyDescent="0.2">
      <c r="B2287" s="382"/>
      <c r="C2287" s="382"/>
      <c r="D2287" s="379"/>
      <c r="E2287" s="380"/>
      <c r="F2287" s="380"/>
      <c r="G2287" s="380"/>
      <c r="H2287" s="137"/>
      <c r="I2287" s="381"/>
      <c r="J2287" s="137"/>
      <c r="K2287" s="137"/>
      <c r="L2287" s="137"/>
      <c r="M2287" s="137"/>
      <c r="N2287" s="383"/>
    </row>
    <row r="2288" spans="2:14" x14ac:dyDescent="0.2">
      <c r="B2288" s="382"/>
      <c r="C2288" s="382"/>
      <c r="D2288" s="379"/>
      <c r="E2288" s="380"/>
      <c r="F2288" s="380"/>
      <c r="G2288" s="380"/>
      <c r="H2288" s="137"/>
      <c r="I2288" s="381"/>
      <c r="J2288" s="137"/>
      <c r="K2288" s="137"/>
      <c r="L2288" s="137"/>
      <c r="M2288" s="137"/>
      <c r="N2288" s="383"/>
    </row>
    <row r="2289" spans="2:14" x14ac:dyDescent="0.2">
      <c r="B2289" s="382"/>
      <c r="C2289" s="382"/>
      <c r="D2289" s="379"/>
      <c r="E2289" s="380"/>
      <c r="F2289" s="380"/>
      <c r="G2289" s="380"/>
      <c r="H2289" s="137"/>
      <c r="I2289" s="381"/>
      <c r="J2289" s="137"/>
      <c r="K2289" s="137"/>
      <c r="L2289" s="137"/>
      <c r="M2289" s="137"/>
      <c r="N2289" s="383"/>
    </row>
    <row r="2290" spans="2:14" x14ac:dyDescent="0.2">
      <c r="B2290" s="382"/>
      <c r="C2290" s="382"/>
      <c r="D2290" s="379"/>
      <c r="E2290" s="380"/>
      <c r="F2290" s="380"/>
      <c r="G2290" s="380"/>
      <c r="H2290" s="137"/>
      <c r="I2290" s="381"/>
      <c r="J2290" s="137"/>
      <c r="K2290" s="137"/>
      <c r="L2290" s="137"/>
      <c r="M2290" s="137"/>
      <c r="N2290" s="383"/>
    </row>
    <row r="2291" spans="2:14" x14ac:dyDescent="0.2">
      <c r="B2291" s="382"/>
      <c r="C2291" s="382"/>
      <c r="D2291" s="379"/>
      <c r="E2291" s="380"/>
      <c r="F2291" s="380"/>
      <c r="G2291" s="380"/>
      <c r="H2291" s="137"/>
      <c r="I2291" s="381"/>
      <c r="J2291" s="137"/>
      <c r="K2291" s="137"/>
      <c r="L2291" s="137"/>
      <c r="M2291" s="137"/>
      <c r="N2291" s="383"/>
    </row>
    <row r="2292" spans="2:14" x14ac:dyDescent="0.2">
      <c r="B2292" s="382"/>
      <c r="C2292" s="382"/>
      <c r="D2292" s="379"/>
      <c r="E2292" s="380"/>
      <c r="F2292" s="380"/>
      <c r="G2292" s="380"/>
      <c r="H2292" s="137"/>
      <c r="I2292" s="381"/>
      <c r="J2292" s="137"/>
      <c r="K2292" s="137"/>
      <c r="L2292" s="137"/>
      <c r="M2292" s="137"/>
      <c r="N2292" s="383"/>
    </row>
    <row r="2293" spans="2:14" x14ac:dyDescent="0.2">
      <c r="B2293" s="382"/>
      <c r="C2293" s="382"/>
      <c r="D2293" s="379"/>
      <c r="E2293" s="380"/>
      <c r="F2293" s="380"/>
      <c r="G2293" s="380"/>
      <c r="H2293" s="137"/>
      <c r="I2293" s="381"/>
      <c r="J2293" s="137"/>
      <c r="K2293" s="137"/>
      <c r="L2293" s="137"/>
      <c r="M2293" s="137"/>
      <c r="N2293" s="383"/>
    </row>
    <row r="2294" spans="2:14" x14ac:dyDescent="0.2">
      <c r="B2294" s="382"/>
      <c r="C2294" s="382"/>
      <c r="D2294" s="379"/>
      <c r="E2294" s="380"/>
      <c r="F2294" s="380"/>
      <c r="G2294" s="380"/>
      <c r="H2294" s="137"/>
      <c r="I2294" s="381"/>
      <c r="J2294" s="137"/>
      <c r="K2294" s="137"/>
      <c r="L2294" s="137"/>
      <c r="M2294" s="137"/>
      <c r="N2294" s="383"/>
    </row>
    <row r="2295" spans="2:14" x14ac:dyDescent="0.2">
      <c r="B2295" s="382"/>
      <c r="C2295" s="382"/>
      <c r="D2295" s="379"/>
      <c r="E2295" s="380"/>
      <c r="F2295" s="380"/>
      <c r="G2295" s="380"/>
      <c r="H2295" s="137"/>
      <c r="I2295" s="381"/>
      <c r="J2295" s="137"/>
      <c r="K2295" s="137"/>
      <c r="L2295" s="137"/>
      <c r="M2295" s="137"/>
      <c r="N2295" s="383"/>
    </row>
    <row r="2296" spans="2:14" x14ac:dyDescent="0.2">
      <c r="B2296" s="382"/>
      <c r="C2296" s="382"/>
      <c r="D2296" s="379"/>
      <c r="E2296" s="380"/>
      <c r="F2296" s="380"/>
      <c r="G2296" s="380"/>
      <c r="H2296" s="137"/>
      <c r="I2296" s="381"/>
      <c r="J2296" s="137"/>
      <c r="K2296" s="137"/>
      <c r="L2296" s="137"/>
      <c r="M2296" s="137"/>
      <c r="N2296" s="383"/>
    </row>
    <row r="2297" spans="2:14" x14ac:dyDescent="0.2">
      <c r="B2297" s="382"/>
      <c r="C2297" s="382"/>
      <c r="D2297" s="379"/>
      <c r="E2297" s="380"/>
      <c r="F2297" s="380"/>
      <c r="G2297" s="380"/>
      <c r="H2297" s="137"/>
      <c r="I2297" s="381"/>
      <c r="J2297" s="137"/>
      <c r="K2297" s="137"/>
      <c r="L2297" s="137"/>
      <c r="M2297" s="137"/>
      <c r="N2297" s="383"/>
    </row>
    <row r="2298" spans="2:14" x14ac:dyDescent="0.2">
      <c r="B2298" s="382"/>
      <c r="C2298" s="382"/>
      <c r="D2298" s="379"/>
      <c r="E2298" s="380"/>
      <c r="F2298" s="380"/>
      <c r="G2298" s="380"/>
      <c r="H2298" s="137"/>
      <c r="I2298" s="381"/>
      <c r="J2298" s="137"/>
      <c r="K2298" s="137"/>
      <c r="L2298" s="137"/>
      <c r="M2298" s="137"/>
      <c r="N2298" s="383"/>
    </row>
    <row r="2299" spans="2:14" x14ac:dyDescent="0.2">
      <c r="B2299" s="382"/>
      <c r="C2299" s="382"/>
      <c r="D2299" s="379"/>
      <c r="E2299" s="380"/>
      <c r="F2299" s="380"/>
      <c r="G2299" s="380"/>
      <c r="H2299" s="137"/>
      <c r="I2299" s="381"/>
      <c r="J2299" s="137"/>
      <c r="K2299" s="137"/>
      <c r="L2299" s="137"/>
      <c r="M2299" s="137"/>
      <c r="N2299" s="383"/>
    </row>
    <row r="2300" spans="2:14" x14ac:dyDescent="0.2">
      <c r="B2300" s="382"/>
      <c r="C2300" s="382"/>
      <c r="D2300" s="379"/>
      <c r="E2300" s="380"/>
      <c r="F2300" s="380"/>
      <c r="G2300" s="380"/>
      <c r="H2300" s="137"/>
      <c r="I2300" s="381"/>
      <c r="J2300" s="137"/>
      <c r="K2300" s="137"/>
      <c r="L2300" s="137"/>
      <c r="M2300" s="137"/>
      <c r="N2300" s="383"/>
    </row>
    <row r="2301" spans="2:14" x14ac:dyDescent="0.2">
      <c r="B2301" s="382"/>
      <c r="C2301" s="382"/>
      <c r="D2301" s="379"/>
      <c r="E2301" s="380"/>
      <c r="F2301" s="380"/>
      <c r="G2301" s="380"/>
      <c r="H2301" s="137"/>
      <c r="I2301" s="381"/>
      <c r="J2301" s="137"/>
      <c r="K2301" s="137"/>
      <c r="L2301" s="137"/>
      <c r="M2301" s="137"/>
      <c r="N2301" s="383"/>
    </row>
    <row r="2302" spans="2:14" x14ac:dyDescent="0.2">
      <c r="B2302" s="382"/>
      <c r="C2302" s="382"/>
      <c r="D2302" s="379"/>
      <c r="E2302" s="380"/>
      <c r="F2302" s="380"/>
      <c r="G2302" s="380"/>
      <c r="H2302" s="137"/>
      <c r="I2302" s="381"/>
      <c r="J2302" s="137"/>
      <c r="K2302" s="137"/>
      <c r="L2302" s="137"/>
      <c r="M2302" s="137"/>
      <c r="N2302" s="383"/>
    </row>
    <row r="2303" spans="2:14" x14ac:dyDescent="0.2">
      <c r="B2303" s="382"/>
      <c r="C2303" s="382"/>
      <c r="D2303" s="379"/>
      <c r="E2303" s="380"/>
      <c r="F2303" s="380"/>
      <c r="G2303" s="380"/>
      <c r="H2303" s="137"/>
      <c r="I2303" s="381"/>
      <c r="J2303" s="137"/>
      <c r="K2303" s="137"/>
      <c r="L2303" s="137"/>
      <c r="M2303" s="137"/>
      <c r="N2303" s="383"/>
    </row>
    <row r="2304" spans="2:14" x14ac:dyDescent="0.2">
      <c r="B2304" s="382"/>
      <c r="C2304" s="382"/>
      <c r="D2304" s="379"/>
      <c r="E2304" s="380"/>
      <c r="F2304" s="380"/>
      <c r="G2304" s="380"/>
      <c r="H2304" s="137"/>
      <c r="I2304" s="381"/>
      <c r="J2304" s="137"/>
      <c r="K2304" s="137"/>
      <c r="L2304" s="137"/>
      <c r="M2304" s="137"/>
      <c r="N2304" s="383"/>
    </row>
    <row r="2305" spans="2:14" x14ac:dyDescent="0.2">
      <c r="B2305" s="382"/>
      <c r="C2305" s="382"/>
      <c r="D2305" s="379"/>
      <c r="E2305" s="380"/>
      <c r="F2305" s="380"/>
      <c r="G2305" s="380"/>
      <c r="H2305" s="137"/>
      <c r="I2305" s="381"/>
      <c r="J2305" s="137"/>
      <c r="K2305" s="137"/>
      <c r="L2305" s="137"/>
      <c r="M2305" s="137"/>
      <c r="N2305" s="383"/>
    </row>
    <row r="2306" spans="2:14" x14ac:dyDescent="0.2">
      <c r="B2306" s="382"/>
      <c r="C2306" s="382"/>
      <c r="D2306" s="379"/>
      <c r="E2306" s="380"/>
      <c r="F2306" s="380"/>
      <c r="G2306" s="380"/>
      <c r="H2306" s="137"/>
      <c r="I2306" s="381"/>
      <c r="J2306" s="137"/>
      <c r="K2306" s="137"/>
      <c r="L2306" s="137"/>
      <c r="M2306" s="137"/>
      <c r="N2306" s="383"/>
    </row>
    <row r="2307" spans="2:14" x14ac:dyDescent="0.2">
      <c r="B2307" s="382"/>
      <c r="C2307" s="382"/>
      <c r="D2307" s="379"/>
      <c r="E2307" s="380"/>
      <c r="F2307" s="380"/>
      <c r="G2307" s="380"/>
      <c r="H2307" s="137"/>
      <c r="I2307" s="381"/>
      <c r="J2307" s="137"/>
      <c r="K2307" s="137"/>
      <c r="L2307" s="137"/>
      <c r="M2307" s="137"/>
      <c r="N2307" s="383"/>
    </row>
    <row r="2308" spans="2:14" x14ac:dyDescent="0.2">
      <c r="B2308" s="382"/>
      <c r="C2308" s="382"/>
      <c r="D2308" s="379"/>
      <c r="E2308" s="380"/>
      <c r="F2308" s="380"/>
      <c r="G2308" s="380"/>
      <c r="H2308" s="137"/>
      <c r="I2308" s="381"/>
      <c r="J2308" s="137"/>
      <c r="K2308" s="137"/>
      <c r="L2308" s="137"/>
      <c r="M2308" s="137"/>
      <c r="N2308" s="383"/>
    </row>
    <row r="2309" spans="2:14" x14ac:dyDescent="0.2">
      <c r="B2309" s="382"/>
      <c r="C2309" s="382"/>
      <c r="D2309" s="379"/>
      <c r="E2309" s="380"/>
      <c r="F2309" s="380"/>
      <c r="G2309" s="380"/>
      <c r="H2309" s="137"/>
      <c r="I2309" s="381"/>
      <c r="J2309" s="137"/>
      <c r="K2309" s="137"/>
      <c r="L2309" s="137"/>
      <c r="M2309" s="137"/>
      <c r="N2309" s="383"/>
    </row>
    <row r="2310" spans="2:14" x14ac:dyDescent="0.2">
      <c r="B2310" s="382"/>
      <c r="C2310" s="382"/>
      <c r="D2310" s="379"/>
      <c r="E2310" s="380"/>
      <c r="F2310" s="380"/>
      <c r="G2310" s="380"/>
      <c r="H2310" s="137"/>
      <c r="I2310" s="381"/>
      <c r="J2310" s="137"/>
      <c r="K2310" s="137"/>
      <c r="L2310" s="137"/>
      <c r="M2310" s="137"/>
      <c r="N2310" s="383"/>
    </row>
    <row r="2311" spans="2:14" x14ac:dyDescent="0.2">
      <c r="B2311" s="382"/>
      <c r="C2311" s="382"/>
      <c r="D2311" s="379"/>
      <c r="E2311" s="380"/>
      <c r="F2311" s="380"/>
      <c r="G2311" s="380"/>
      <c r="H2311" s="137"/>
      <c r="I2311" s="381"/>
      <c r="J2311" s="137"/>
      <c r="K2311" s="137"/>
      <c r="L2311" s="137"/>
      <c r="M2311" s="137"/>
      <c r="N2311" s="383"/>
    </row>
    <row r="2312" spans="2:14" x14ac:dyDescent="0.2">
      <c r="B2312" s="382"/>
      <c r="C2312" s="382"/>
      <c r="D2312" s="379"/>
      <c r="E2312" s="380"/>
      <c r="F2312" s="380"/>
      <c r="G2312" s="380"/>
      <c r="H2312" s="137"/>
      <c r="I2312" s="381"/>
      <c r="J2312" s="137"/>
      <c r="K2312" s="137"/>
      <c r="L2312" s="137"/>
      <c r="M2312" s="137"/>
      <c r="N2312" s="383"/>
    </row>
    <row r="2313" spans="2:14" x14ac:dyDescent="0.2">
      <c r="B2313" s="382"/>
      <c r="C2313" s="382"/>
      <c r="D2313" s="379"/>
      <c r="E2313" s="380"/>
      <c r="F2313" s="380"/>
      <c r="G2313" s="380"/>
      <c r="H2313" s="137"/>
      <c r="I2313" s="381"/>
      <c r="J2313" s="137"/>
      <c r="K2313" s="137"/>
      <c r="L2313" s="137"/>
      <c r="M2313" s="137"/>
      <c r="N2313" s="383"/>
    </row>
    <row r="2314" spans="2:14" x14ac:dyDescent="0.2">
      <c r="B2314" s="382"/>
      <c r="C2314" s="382"/>
      <c r="D2314" s="379"/>
      <c r="E2314" s="380"/>
      <c r="F2314" s="380"/>
      <c r="G2314" s="380"/>
      <c r="H2314" s="137"/>
      <c r="I2314" s="381"/>
      <c r="J2314" s="137"/>
      <c r="K2314" s="137"/>
      <c r="L2314" s="137"/>
      <c r="M2314" s="137"/>
      <c r="N2314" s="383"/>
    </row>
    <row r="2315" spans="2:14" x14ac:dyDescent="0.2">
      <c r="B2315" s="382"/>
      <c r="C2315" s="382"/>
      <c r="D2315" s="379"/>
      <c r="E2315" s="380"/>
      <c r="F2315" s="380"/>
      <c r="G2315" s="380"/>
      <c r="H2315" s="137"/>
      <c r="I2315" s="381"/>
      <c r="J2315" s="137"/>
      <c r="K2315" s="137"/>
      <c r="L2315" s="137"/>
      <c r="M2315" s="137"/>
      <c r="N2315" s="383"/>
    </row>
    <row r="2316" spans="2:14" x14ac:dyDescent="0.2">
      <c r="B2316" s="382"/>
      <c r="C2316" s="382"/>
      <c r="D2316" s="379"/>
      <c r="E2316" s="380"/>
      <c r="F2316" s="380"/>
      <c r="G2316" s="380"/>
      <c r="H2316" s="137"/>
      <c r="I2316" s="381"/>
      <c r="J2316" s="137"/>
      <c r="K2316" s="137"/>
      <c r="L2316" s="137"/>
      <c r="M2316" s="137"/>
      <c r="N2316" s="383"/>
    </row>
    <row r="2317" spans="2:14" x14ac:dyDescent="0.2">
      <c r="B2317" s="382"/>
      <c r="C2317" s="382"/>
      <c r="D2317" s="379"/>
      <c r="E2317" s="380"/>
      <c r="F2317" s="380"/>
      <c r="G2317" s="380"/>
      <c r="H2317" s="137"/>
      <c r="I2317" s="381"/>
      <c r="J2317" s="137"/>
      <c r="K2317" s="137"/>
      <c r="L2317" s="137"/>
      <c r="M2317" s="137"/>
      <c r="N2317" s="383"/>
    </row>
    <row r="2318" spans="2:14" x14ac:dyDescent="0.2">
      <c r="B2318" s="382"/>
      <c r="C2318" s="382"/>
      <c r="D2318" s="379"/>
      <c r="E2318" s="380"/>
      <c r="F2318" s="380"/>
      <c r="G2318" s="380"/>
      <c r="H2318" s="137"/>
      <c r="I2318" s="381"/>
      <c r="J2318" s="137"/>
      <c r="K2318" s="137"/>
      <c r="L2318" s="137"/>
      <c r="M2318" s="137"/>
      <c r="N2318" s="383"/>
    </row>
    <row r="2319" spans="2:14" x14ac:dyDescent="0.2">
      <c r="B2319" s="382"/>
      <c r="C2319" s="382"/>
      <c r="D2319" s="379"/>
      <c r="E2319" s="380"/>
      <c r="F2319" s="380"/>
      <c r="G2319" s="380"/>
      <c r="H2319" s="137"/>
      <c r="I2319" s="381"/>
      <c r="J2319" s="137"/>
      <c r="K2319" s="137"/>
      <c r="L2319" s="137"/>
      <c r="M2319" s="137"/>
      <c r="N2319" s="383"/>
    </row>
    <row r="2320" spans="2:14" x14ac:dyDescent="0.2">
      <c r="B2320" s="382"/>
      <c r="C2320" s="382"/>
      <c r="D2320" s="379"/>
      <c r="E2320" s="380"/>
      <c r="F2320" s="380"/>
      <c r="G2320" s="380"/>
      <c r="H2320" s="137"/>
      <c r="I2320" s="381"/>
      <c r="J2320" s="137"/>
      <c r="K2320" s="137"/>
      <c r="L2320" s="137"/>
      <c r="M2320" s="137"/>
      <c r="N2320" s="383"/>
    </row>
    <row r="2321" spans="2:14" x14ac:dyDescent="0.2">
      <c r="B2321" s="382"/>
      <c r="C2321" s="382"/>
      <c r="D2321" s="379"/>
      <c r="E2321" s="380"/>
      <c r="F2321" s="380"/>
      <c r="G2321" s="380"/>
      <c r="H2321" s="137"/>
      <c r="I2321" s="381"/>
      <c r="J2321" s="137"/>
      <c r="K2321" s="137"/>
      <c r="L2321" s="137"/>
      <c r="M2321" s="137"/>
      <c r="N2321" s="383"/>
    </row>
    <row r="2322" spans="2:14" x14ac:dyDescent="0.2">
      <c r="B2322" s="382"/>
      <c r="C2322" s="382"/>
      <c r="D2322" s="379"/>
      <c r="E2322" s="380"/>
      <c r="F2322" s="380"/>
      <c r="G2322" s="380"/>
      <c r="H2322" s="137"/>
      <c r="I2322" s="381"/>
      <c r="J2322" s="137"/>
      <c r="K2322" s="137"/>
      <c r="L2322" s="137"/>
      <c r="M2322" s="137"/>
      <c r="N2322" s="383"/>
    </row>
    <row r="2323" spans="2:14" x14ac:dyDescent="0.2">
      <c r="B2323" s="382"/>
      <c r="C2323" s="382"/>
      <c r="D2323" s="379"/>
      <c r="E2323" s="380"/>
      <c r="F2323" s="380"/>
      <c r="G2323" s="380"/>
      <c r="H2323" s="137"/>
      <c r="I2323" s="381"/>
      <c r="J2323" s="137"/>
      <c r="K2323" s="137"/>
      <c r="L2323" s="137"/>
      <c r="M2323" s="137"/>
      <c r="N2323" s="383"/>
    </row>
    <row r="2324" spans="2:14" x14ac:dyDescent="0.2">
      <c r="B2324" s="382"/>
      <c r="C2324" s="382"/>
      <c r="D2324" s="379"/>
      <c r="E2324" s="380"/>
      <c r="F2324" s="380"/>
      <c r="G2324" s="380"/>
      <c r="H2324" s="137"/>
      <c r="I2324" s="381"/>
      <c r="J2324" s="137"/>
      <c r="K2324" s="137"/>
      <c r="L2324" s="137"/>
      <c r="M2324" s="137"/>
      <c r="N2324" s="383"/>
    </row>
    <row r="2325" spans="2:14" x14ac:dyDescent="0.2">
      <c r="B2325" s="382"/>
      <c r="C2325" s="382"/>
      <c r="D2325" s="379"/>
      <c r="E2325" s="380"/>
      <c r="F2325" s="380"/>
      <c r="G2325" s="380"/>
      <c r="H2325" s="137"/>
      <c r="I2325" s="381"/>
      <c r="J2325" s="137"/>
      <c r="K2325" s="137"/>
      <c r="L2325" s="137"/>
      <c r="M2325" s="137"/>
      <c r="N2325" s="383"/>
    </row>
    <row r="2326" spans="2:14" x14ac:dyDescent="0.2">
      <c r="B2326" s="382"/>
      <c r="C2326" s="382"/>
      <c r="D2326" s="379"/>
      <c r="E2326" s="380"/>
      <c r="F2326" s="380"/>
      <c r="G2326" s="380"/>
      <c r="H2326" s="137"/>
      <c r="I2326" s="381"/>
      <c r="J2326" s="137"/>
      <c r="K2326" s="137"/>
      <c r="L2326" s="137"/>
      <c r="M2326" s="137"/>
      <c r="N2326" s="383"/>
    </row>
    <row r="2327" spans="2:14" x14ac:dyDescent="0.2">
      <c r="B2327" s="382"/>
      <c r="C2327" s="382"/>
      <c r="D2327" s="379"/>
      <c r="E2327" s="380"/>
      <c r="F2327" s="380"/>
      <c r="G2327" s="380"/>
      <c r="H2327" s="137"/>
      <c r="I2327" s="381"/>
      <c r="J2327" s="137"/>
      <c r="K2327" s="137"/>
      <c r="L2327" s="137"/>
      <c r="M2327" s="137"/>
      <c r="N2327" s="383"/>
    </row>
    <row r="2328" spans="2:14" x14ac:dyDescent="0.2">
      <c r="B2328" s="382"/>
      <c r="C2328" s="382"/>
      <c r="D2328" s="379"/>
      <c r="E2328" s="380"/>
      <c r="F2328" s="380"/>
      <c r="G2328" s="380"/>
      <c r="H2328" s="137"/>
      <c r="I2328" s="381"/>
      <c r="J2328" s="137"/>
      <c r="K2328" s="137"/>
      <c r="L2328" s="137"/>
      <c r="M2328" s="137"/>
      <c r="N2328" s="383"/>
    </row>
    <row r="2329" spans="2:14" x14ac:dyDescent="0.2">
      <c r="B2329" s="382"/>
      <c r="C2329" s="382"/>
      <c r="D2329" s="379"/>
      <c r="E2329" s="380"/>
      <c r="F2329" s="380"/>
      <c r="G2329" s="380"/>
      <c r="H2329" s="137"/>
      <c r="I2329" s="381"/>
      <c r="J2329" s="137"/>
      <c r="K2329" s="137"/>
      <c r="L2329" s="137"/>
      <c r="M2329" s="137"/>
      <c r="N2329" s="383"/>
    </row>
    <row r="2330" spans="2:14" x14ac:dyDescent="0.2">
      <c r="B2330" s="382"/>
      <c r="C2330" s="382"/>
      <c r="D2330" s="379"/>
      <c r="E2330" s="380"/>
      <c r="F2330" s="380"/>
      <c r="G2330" s="380"/>
      <c r="H2330" s="137"/>
      <c r="I2330" s="381"/>
      <c r="J2330" s="137"/>
      <c r="K2330" s="137"/>
      <c r="L2330" s="137"/>
      <c r="M2330" s="137"/>
      <c r="N2330" s="383"/>
    </row>
    <row r="2331" spans="2:14" x14ac:dyDescent="0.2">
      <c r="B2331" s="382"/>
      <c r="C2331" s="382"/>
      <c r="D2331" s="379"/>
      <c r="E2331" s="380"/>
      <c r="F2331" s="380"/>
      <c r="G2331" s="380"/>
      <c r="H2331" s="137"/>
      <c r="I2331" s="381"/>
      <c r="J2331" s="137"/>
      <c r="K2331" s="137"/>
      <c r="L2331" s="137"/>
      <c r="M2331" s="137"/>
      <c r="N2331" s="383"/>
    </row>
    <row r="2332" spans="2:14" x14ac:dyDescent="0.2">
      <c r="B2332" s="382"/>
      <c r="C2332" s="382"/>
      <c r="D2332" s="379"/>
      <c r="E2332" s="380"/>
      <c r="F2332" s="380"/>
      <c r="G2332" s="380"/>
      <c r="H2332" s="137"/>
      <c r="I2332" s="381"/>
      <c r="J2332" s="137"/>
      <c r="K2332" s="137"/>
      <c r="L2332" s="137"/>
      <c r="M2332" s="137"/>
      <c r="N2332" s="383"/>
    </row>
    <row r="2333" spans="2:14" x14ac:dyDescent="0.2">
      <c r="B2333" s="382"/>
      <c r="C2333" s="382"/>
      <c r="D2333" s="379"/>
      <c r="E2333" s="380"/>
      <c r="F2333" s="380"/>
      <c r="G2333" s="380"/>
      <c r="H2333" s="137"/>
      <c r="I2333" s="381"/>
      <c r="J2333" s="137"/>
      <c r="K2333" s="137"/>
      <c r="L2333" s="137"/>
      <c r="M2333" s="137"/>
      <c r="N2333" s="383"/>
    </row>
    <row r="2334" spans="2:14" x14ac:dyDescent="0.2">
      <c r="B2334" s="382"/>
      <c r="C2334" s="382"/>
      <c r="D2334" s="379"/>
      <c r="E2334" s="380"/>
      <c r="F2334" s="380"/>
      <c r="G2334" s="380"/>
      <c r="H2334" s="137"/>
      <c r="I2334" s="381"/>
      <c r="J2334" s="137"/>
      <c r="K2334" s="137"/>
      <c r="L2334" s="137"/>
      <c r="M2334" s="137"/>
      <c r="N2334" s="383"/>
    </row>
    <row r="2335" spans="2:14" x14ac:dyDescent="0.2">
      <c r="B2335" s="382"/>
      <c r="C2335" s="382"/>
      <c r="D2335" s="379"/>
      <c r="E2335" s="380"/>
      <c r="F2335" s="380"/>
      <c r="G2335" s="380"/>
      <c r="H2335" s="137"/>
      <c r="I2335" s="381"/>
      <c r="J2335" s="137"/>
      <c r="K2335" s="137"/>
      <c r="L2335" s="137"/>
      <c r="M2335" s="137"/>
      <c r="N2335" s="383"/>
    </row>
    <row r="2336" spans="2:14" x14ac:dyDescent="0.2">
      <c r="B2336" s="382"/>
      <c r="C2336" s="382"/>
      <c r="D2336" s="379"/>
      <c r="E2336" s="380"/>
      <c r="F2336" s="380"/>
      <c r="G2336" s="380"/>
      <c r="H2336" s="137"/>
      <c r="I2336" s="381"/>
      <c r="J2336" s="137"/>
      <c r="K2336" s="137"/>
      <c r="L2336" s="137"/>
      <c r="M2336" s="137"/>
      <c r="N2336" s="383"/>
    </row>
    <row r="2337" spans="2:14" x14ac:dyDescent="0.2">
      <c r="B2337" s="382"/>
      <c r="C2337" s="382"/>
      <c r="D2337" s="379"/>
      <c r="E2337" s="380"/>
      <c r="F2337" s="380"/>
      <c r="G2337" s="380"/>
      <c r="H2337" s="137"/>
      <c r="I2337" s="381"/>
      <c r="J2337" s="137"/>
      <c r="K2337" s="137"/>
      <c r="L2337" s="137"/>
      <c r="M2337" s="137"/>
      <c r="N2337" s="383"/>
    </row>
    <row r="2338" spans="2:14" x14ac:dyDescent="0.2">
      <c r="B2338" s="382"/>
      <c r="C2338" s="382"/>
      <c r="D2338" s="379"/>
      <c r="E2338" s="380"/>
      <c r="F2338" s="380"/>
      <c r="G2338" s="380"/>
      <c r="H2338" s="137"/>
      <c r="I2338" s="381"/>
      <c r="J2338" s="137"/>
      <c r="K2338" s="137"/>
      <c r="L2338" s="137"/>
      <c r="M2338" s="137"/>
      <c r="N2338" s="383"/>
    </row>
    <row r="2339" spans="2:14" x14ac:dyDescent="0.2">
      <c r="B2339" s="382"/>
      <c r="C2339" s="382"/>
      <c r="D2339" s="379"/>
      <c r="E2339" s="380"/>
      <c r="F2339" s="380"/>
      <c r="G2339" s="380"/>
      <c r="H2339" s="137"/>
      <c r="I2339" s="381"/>
      <c r="J2339" s="137"/>
      <c r="K2339" s="137"/>
      <c r="L2339" s="137"/>
      <c r="M2339" s="137"/>
      <c r="N2339" s="383"/>
    </row>
    <row r="2340" spans="2:14" x14ac:dyDescent="0.2">
      <c r="B2340" s="382"/>
      <c r="C2340" s="382"/>
      <c r="D2340" s="379"/>
      <c r="E2340" s="380"/>
      <c r="F2340" s="380"/>
      <c r="G2340" s="380"/>
      <c r="H2340" s="137"/>
      <c r="I2340" s="381"/>
      <c r="J2340" s="137"/>
      <c r="K2340" s="137"/>
      <c r="L2340" s="137"/>
      <c r="M2340" s="137"/>
      <c r="N2340" s="383"/>
    </row>
    <row r="2341" spans="2:14" x14ac:dyDescent="0.2">
      <c r="B2341" s="382"/>
      <c r="C2341" s="382"/>
      <c r="D2341" s="379"/>
      <c r="E2341" s="380"/>
      <c r="F2341" s="380"/>
      <c r="G2341" s="380"/>
      <c r="H2341" s="137"/>
      <c r="I2341" s="381"/>
      <c r="J2341" s="137"/>
      <c r="K2341" s="137"/>
      <c r="L2341" s="137"/>
      <c r="M2341" s="137"/>
      <c r="N2341" s="383"/>
    </row>
    <row r="2342" spans="2:14" x14ac:dyDescent="0.2">
      <c r="B2342" s="382"/>
      <c r="C2342" s="382"/>
      <c r="D2342" s="379"/>
      <c r="E2342" s="380"/>
      <c r="F2342" s="380"/>
      <c r="G2342" s="380"/>
      <c r="H2342" s="137"/>
      <c r="I2342" s="381"/>
      <c r="J2342" s="137"/>
      <c r="K2342" s="137"/>
      <c r="L2342" s="137"/>
      <c r="M2342" s="137"/>
      <c r="N2342" s="383"/>
    </row>
    <row r="2343" spans="2:14" x14ac:dyDescent="0.2">
      <c r="B2343" s="382"/>
      <c r="C2343" s="382"/>
      <c r="D2343" s="379"/>
      <c r="E2343" s="380"/>
      <c r="F2343" s="380"/>
      <c r="G2343" s="380"/>
      <c r="H2343" s="137"/>
      <c r="I2343" s="381"/>
      <c r="J2343" s="137"/>
      <c r="K2343" s="137"/>
      <c r="L2343" s="137"/>
      <c r="M2343" s="137"/>
      <c r="N2343" s="383"/>
    </row>
    <row r="2344" spans="2:14" x14ac:dyDescent="0.2">
      <c r="B2344" s="382"/>
      <c r="C2344" s="382"/>
      <c r="D2344" s="379"/>
      <c r="E2344" s="380"/>
      <c r="F2344" s="380"/>
      <c r="G2344" s="380"/>
      <c r="H2344" s="137"/>
      <c r="I2344" s="381"/>
      <c r="J2344" s="137"/>
      <c r="K2344" s="137"/>
      <c r="L2344" s="137"/>
      <c r="M2344" s="137"/>
      <c r="N2344" s="383"/>
    </row>
    <row r="2345" spans="2:14" x14ac:dyDescent="0.2">
      <c r="B2345" s="382"/>
      <c r="C2345" s="382"/>
      <c r="D2345" s="379"/>
      <c r="E2345" s="380"/>
      <c r="F2345" s="380"/>
      <c r="G2345" s="380"/>
      <c r="H2345" s="137"/>
      <c r="I2345" s="381"/>
      <c r="J2345" s="137"/>
      <c r="K2345" s="137"/>
      <c r="L2345" s="137"/>
      <c r="M2345" s="137"/>
      <c r="N2345" s="383"/>
    </row>
    <row r="2346" spans="2:14" x14ac:dyDescent="0.2">
      <c r="B2346" s="382"/>
      <c r="C2346" s="382"/>
      <c r="D2346" s="379"/>
      <c r="E2346" s="380"/>
      <c r="F2346" s="380"/>
      <c r="G2346" s="380"/>
      <c r="H2346" s="137"/>
      <c r="I2346" s="381"/>
      <c r="J2346" s="137"/>
      <c r="K2346" s="137"/>
      <c r="L2346" s="137"/>
      <c r="M2346" s="137"/>
      <c r="N2346" s="383"/>
    </row>
    <row r="2347" spans="2:14" x14ac:dyDescent="0.2">
      <c r="B2347" s="382"/>
      <c r="C2347" s="382"/>
      <c r="D2347" s="379"/>
      <c r="E2347" s="380"/>
      <c r="F2347" s="380"/>
      <c r="G2347" s="380"/>
      <c r="H2347" s="137"/>
      <c r="I2347" s="381"/>
      <c r="J2347" s="137"/>
      <c r="K2347" s="137"/>
      <c r="L2347" s="137"/>
      <c r="M2347" s="137"/>
      <c r="N2347" s="383"/>
    </row>
    <row r="2348" spans="2:14" x14ac:dyDescent="0.2">
      <c r="B2348" s="382"/>
      <c r="C2348" s="382"/>
      <c r="D2348" s="379"/>
      <c r="E2348" s="380"/>
      <c r="F2348" s="380"/>
      <c r="G2348" s="380"/>
      <c r="H2348" s="137"/>
      <c r="I2348" s="381"/>
      <c r="J2348" s="137"/>
      <c r="K2348" s="137"/>
      <c r="L2348" s="137"/>
      <c r="M2348" s="137"/>
      <c r="N2348" s="383"/>
    </row>
    <row r="2349" spans="2:14" x14ac:dyDescent="0.2">
      <c r="B2349" s="382"/>
      <c r="C2349" s="382"/>
      <c r="D2349" s="379"/>
      <c r="E2349" s="380"/>
      <c r="F2349" s="380"/>
      <c r="G2349" s="380"/>
      <c r="H2349" s="137"/>
      <c r="I2349" s="381"/>
      <c r="J2349" s="137"/>
      <c r="K2349" s="137"/>
      <c r="L2349" s="137"/>
      <c r="M2349" s="137"/>
      <c r="N2349" s="383"/>
    </row>
    <row r="2350" spans="2:14" x14ac:dyDescent="0.2">
      <c r="B2350" s="382"/>
      <c r="C2350" s="382"/>
      <c r="D2350" s="379"/>
      <c r="E2350" s="380"/>
      <c r="F2350" s="380"/>
      <c r="G2350" s="380"/>
      <c r="H2350" s="137"/>
      <c r="I2350" s="381"/>
      <c r="J2350" s="137"/>
      <c r="K2350" s="137"/>
      <c r="L2350" s="137"/>
      <c r="M2350" s="137"/>
      <c r="N2350" s="383"/>
    </row>
    <row r="2351" spans="2:14" x14ac:dyDescent="0.2">
      <c r="B2351" s="382"/>
      <c r="C2351" s="382"/>
      <c r="D2351" s="379"/>
      <c r="E2351" s="380"/>
      <c r="F2351" s="380"/>
      <c r="G2351" s="380"/>
      <c r="H2351" s="137"/>
      <c r="I2351" s="381"/>
      <c r="J2351" s="137"/>
      <c r="K2351" s="137"/>
      <c r="L2351" s="137"/>
      <c r="M2351" s="137"/>
      <c r="N2351" s="383"/>
    </row>
    <row r="2352" spans="2:14" x14ac:dyDescent="0.2">
      <c r="B2352" s="382"/>
      <c r="C2352" s="382"/>
      <c r="D2352" s="379"/>
      <c r="E2352" s="380"/>
      <c r="F2352" s="380"/>
      <c r="G2352" s="380"/>
      <c r="H2352" s="137"/>
      <c r="I2352" s="381"/>
      <c r="J2352" s="137"/>
      <c r="K2352" s="137"/>
      <c r="L2352" s="137"/>
      <c r="M2352" s="137"/>
      <c r="N2352" s="383"/>
    </row>
    <row r="2353" spans="2:14" x14ac:dyDescent="0.2">
      <c r="B2353" s="382"/>
      <c r="C2353" s="382"/>
      <c r="D2353" s="379"/>
      <c r="E2353" s="380"/>
      <c r="F2353" s="380"/>
      <c r="G2353" s="380"/>
      <c r="H2353" s="137"/>
      <c r="I2353" s="381"/>
      <c r="J2353" s="137"/>
      <c r="K2353" s="137"/>
      <c r="L2353" s="137"/>
      <c r="M2353" s="137"/>
      <c r="N2353" s="383"/>
    </row>
    <row r="2354" spans="2:14" x14ac:dyDescent="0.2">
      <c r="B2354" s="382"/>
      <c r="C2354" s="382"/>
      <c r="D2354" s="379"/>
      <c r="E2354" s="380"/>
      <c r="F2354" s="380"/>
      <c r="G2354" s="380"/>
      <c r="H2354" s="137"/>
      <c r="I2354" s="381"/>
      <c r="J2354" s="137"/>
      <c r="K2354" s="137"/>
      <c r="L2354" s="137"/>
      <c r="M2354" s="137"/>
      <c r="N2354" s="383"/>
    </row>
    <row r="2355" spans="2:14" x14ac:dyDescent="0.2">
      <c r="B2355" s="382"/>
      <c r="C2355" s="382"/>
      <c r="D2355" s="379"/>
      <c r="E2355" s="380"/>
      <c r="F2355" s="380"/>
      <c r="G2355" s="380"/>
      <c r="H2355" s="137"/>
      <c r="I2355" s="381"/>
      <c r="J2355" s="137"/>
      <c r="K2355" s="137"/>
      <c r="L2355" s="137"/>
      <c r="M2355" s="137"/>
      <c r="N2355" s="383"/>
    </row>
    <row r="2356" spans="2:14" x14ac:dyDescent="0.2">
      <c r="B2356" s="382"/>
      <c r="C2356" s="382"/>
      <c r="D2356" s="379"/>
      <c r="E2356" s="380"/>
      <c r="F2356" s="380"/>
      <c r="G2356" s="380"/>
      <c r="H2356" s="137"/>
      <c r="I2356" s="381"/>
      <c r="J2356" s="137"/>
      <c r="K2356" s="137"/>
      <c r="L2356" s="137"/>
      <c r="M2356" s="137"/>
      <c r="N2356" s="383"/>
    </row>
    <row r="2357" spans="2:14" x14ac:dyDescent="0.2">
      <c r="B2357" s="382"/>
      <c r="C2357" s="382"/>
      <c r="D2357" s="379"/>
      <c r="E2357" s="380"/>
      <c r="F2357" s="380"/>
      <c r="G2357" s="380"/>
      <c r="H2357" s="137"/>
      <c r="I2357" s="381"/>
      <c r="J2357" s="137"/>
      <c r="K2357" s="137"/>
      <c r="L2357" s="137"/>
      <c r="M2357" s="137"/>
      <c r="N2357" s="383"/>
    </row>
    <row r="2358" spans="2:14" x14ac:dyDescent="0.2">
      <c r="B2358" s="382"/>
      <c r="C2358" s="382"/>
      <c r="D2358" s="379"/>
      <c r="E2358" s="380"/>
      <c r="F2358" s="380"/>
      <c r="G2358" s="380"/>
      <c r="H2358" s="137"/>
      <c r="I2358" s="381"/>
      <c r="J2358" s="137"/>
      <c r="K2358" s="137"/>
      <c r="L2358" s="137"/>
      <c r="M2358" s="137"/>
      <c r="N2358" s="383"/>
    </row>
    <row r="2359" spans="2:14" x14ac:dyDescent="0.2">
      <c r="B2359" s="382"/>
      <c r="C2359" s="382"/>
      <c r="D2359" s="379"/>
      <c r="E2359" s="380"/>
      <c r="F2359" s="380"/>
      <c r="G2359" s="380"/>
      <c r="H2359" s="137"/>
      <c r="I2359" s="381"/>
      <c r="J2359" s="137"/>
      <c r="K2359" s="137"/>
      <c r="L2359" s="137"/>
      <c r="M2359" s="137"/>
      <c r="N2359" s="383"/>
    </row>
    <row r="2360" spans="2:14" x14ac:dyDescent="0.2">
      <c r="B2360" s="382"/>
      <c r="C2360" s="382"/>
      <c r="D2360" s="379"/>
      <c r="E2360" s="380"/>
      <c r="F2360" s="380"/>
      <c r="G2360" s="380"/>
      <c r="H2360" s="137"/>
      <c r="I2360" s="381"/>
      <c r="J2360" s="137"/>
      <c r="K2360" s="137"/>
      <c r="L2360" s="137"/>
      <c r="M2360" s="137"/>
      <c r="N2360" s="383"/>
    </row>
    <row r="2361" spans="2:14" x14ac:dyDescent="0.2">
      <c r="B2361" s="382"/>
      <c r="C2361" s="382"/>
      <c r="D2361" s="379"/>
      <c r="E2361" s="380"/>
      <c r="F2361" s="380"/>
      <c r="G2361" s="380"/>
      <c r="H2361" s="137"/>
      <c r="I2361" s="381"/>
      <c r="J2361" s="137"/>
      <c r="K2361" s="137"/>
      <c r="L2361" s="137"/>
      <c r="M2361" s="137"/>
      <c r="N2361" s="383"/>
    </row>
    <row r="2362" spans="2:14" x14ac:dyDescent="0.2">
      <c r="B2362" s="382"/>
      <c r="C2362" s="382"/>
      <c r="D2362" s="379"/>
      <c r="E2362" s="380"/>
      <c r="F2362" s="380"/>
      <c r="G2362" s="380"/>
      <c r="H2362" s="137"/>
      <c r="I2362" s="381"/>
      <c r="J2362" s="137"/>
      <c r="K2362" s="137"/>
      <c r="L2362" s="137"/>
      <c r="M2362" s="137"/>
      <c r="N2362" s="383"/>
    </row>
    <row r="2363" spans="2:14" x14ac:dyDescent="0.2">
      <c r="B2363" s="382"/>
      <c r="C2363" s="382"/>
      <c r="D2363" s="379"/>
      <c r="E2363" s="380"/>
      <c r="F2363" s="380"/>
      <c r="G2363" s="380"/>
      <c r="H2363" s="137"/>
      <c r="I2363" s="381"/>
      <c r="J2363" s="137"/>
      <c r="K2363" s="137"/>
      <c r="L2363" s="137"/>
      <c r="M2363" s="137"/>
      <c r="N2363" s="383"/>
    </row>
    <row r="2364" spans="2:14" x14ac:dyDescent="0.2">
      <c r="B2364" s="382"/>
      <c r="C2364" s="382"/>
      <c r="D2364" s="379"/>
      <c r="E2364" s="380"/>
      <c r="F2364" s="380"/>
      <c r="G2364" s="380"/>
      <c r="H2364" s="137"/>
      <c r="I2364" s="381"/>
      <c r="J2364" s="137"/>
      <c r="K2364" s="137"/>
      <c r="L2364" s="137"/>
      <c r="M2364" s="137"/>
      <c r="N2364" s="383"/>
    </row>
    <row r="2365" spans="2:14" x14ac:dyDescent="0.2">
      <c r="B2365" s="382"/>
      <c r="C2365" s="382"/>
      <c r="D2365" s="379"/>
      <c r="E2365" s="380"/>
      <c r="F2365" s="380"/>
      <c r="G2365" s="380"/>
      <c r="H2365" s="137"/>
      <c r="I2365" s="381"/>
      <c r="J2365" s="137"/>
      <c r="K2365" s="137"/>
      <c r="L2365" s="137"/>
      <c r="M2365" s="137"/>
      <c r="N2365" s="383"/>
    </row>
    <row r="2366" spans="2:14" x14ac:dyDescent="0.2">
      <c r="B2366" s="382"/>
      <c r="C2366" s="382"/>
      <c r="D2366" s="379"/>
      <c r="E2366" s="380"/>
      <c r="F2366" s="380"/>
      <c r="G2366" s="380"/>
      <c r="H2366" s="137"/>
      <c r="I2366" s="381"/>
      <c r="J2366" s="137"/>
      <c r="K2366" s="137"/>
      <c r="L2366" s="137"/>
      <c r="M2366" s="137"/>
      <c r="N2366" s="383"/>
    </row>
    <row r="2367" spans="2:14" x14ac:dyDescent="0.2">
      <c r="B2367" s="382"/>
      <c r="C2367" s="382"/>
      <c r="D2367" s="379"/>
      <c r="E2367" s="380"/>
      <c r="F2367" s="380"/>
      <c r="G2367" s="380"/>
      <c r="H2367" s="137"/>
      <c r="I2367" s="381"/>
      <c r="J2367" s="137"/>
      <c r="K2367" s="137"/>
      <c r="L2367" s="137"/>
      <c r="M2367" s="137"/>
      <c r="N2367" s="383"/>
    </row>
    <row r="2368" spans="2:14" x14ac:dyDescent="0.2">
      <c r="B2368" s="382"/>
      <c r="C2368" s="382"/>
      <c r="D2368" s="379"/>
      <c r="E2368" s="380"/>
      <c r="F2368" s="380"/>
      <c r="G2368" s="380"/>
      <c r="H2368" s="137"/>
      <c r="I2368" s="381"/>
      <c r="J2368" s="137"/>
      <c r="K2368" s="137"/>
      <c r="L2368" s="137"/>
      <c r="M2368" s="137"/>
      <c r="N2368" s="383"/>
    </row>
    <row r="2369" spans="2:14" x14ac:dyDescent="0.2">
      <c r="B2369" s="382"/>
      <c r="C2369" s="382"/>
      <c r="D2369" s="379"/>
      <c r="E2369" s="380"/>
      <c r="F2369" s="380"/>
      <c r="G2369" s="380"/>
      <c r="H2369" s="137"/>
      <c r="I2369" s="381"/>
      <c r="J2369" s="137"/>
      <c r="K2369" s="137"/>
      <c r="L2369" s="137"/>
      <c r="M2369" s="137"/>
      <c r="N2369" s="383"/>
    </row>
    <row r="2370" spans="2:14" x14ac:dyDescent="0.2">
      <c r="B2370" s="382"/>
      <c r="C2370" s="382"/>
      <c r="D2370" s="379"/>
      <c r="E2370" s="380"/>
      <c r="F2370" s="380"/>
      <c r="G2370" s="380"/>
      <c r="H2370" s="137"/>
      <c r="I2370" s="381"/>
      <c r="J2370" s="137"/>
      <c r="K2370" s="137"/>
      <c r="L2370" s="137"/>
      <c r="M2370" s="137"/>
      <c r="N2370" s="383"/>
    </row>
    <row r="2371" spans="2:14" x14ac:dyDescent="0.2">
      <c r="B2371" s="382"/>
      <c r="C2371" s="382"/>
      <c r="D2371" s="379"/>
      <c r="E2371" s="380"/>
      <c r="F2371" s="380"/>
      <c r="G2371" s="380"/>
      <c r="H2371" s="137"/>
      <c r="I2371" s="381"/>
      <c r="J2371" s="137"/>
      <c r="K2371" s="137"/>
      <c r="L2371" s="137"/>
      <c r="M2371" s="137"/>
      <c r="N2371" s="383"/>
    </row>
    <row r="2372" spans="2:14" x14ac:dyDescent="0.2">
      <c r="B2372" s="382"/>
      <c r="C2372" s="382"/>
      <c r="D2372" s="379"/>
      <c r="E2372" s="380"/>
      <c r="F2372" s="380"/>
      <c r="G2372" s="380"/>
      <c r="H2372" s="137"/>
      <c r="I2372" s="381"/>
      <c r="J2372" s="137"/>
      <c r="K2372" s="137"/>
      <c r="L2372" s="137"/>
      <c r="M2372" s="137"/>
      <c r="N2372" s="383"/>
    </row>
    <row r="2373" spans="2:14" x14ac:dyDescent="0.2">
      <c r="B2373" s="382"/>
      <c r="C2373" s="382"/>
      <c r="D2373" s="379"/>
      <c r="E2373" s="380"/>
      <c r="F2373" s="380"/>
      <c r="G2373" s="380"/>
      <c r="H2373" s="137"/>
      <c r="I2373" s="381"/>
      <c r="J2373" s="137"/>
      <c r="K2373" s="137"/>
      <c r="L2373" s="137"/>
      <c r="M2373" s="137"/>
      <c r="N2373" s="383"/>
    </row>
    <row r="2374" spans="2:14" x14ac:dyDescent="0.2">
      <c r="B2374" s="382"/>
      <c r="C2374" s="382"/>
      <c r="D2374" s="379"/>
      <c r="E2374" s="380"/>
      <c r="F2374" s="380"/>
      <c r="G2374" s="380"/>
      <c r="H2374" s="137"/>
      <c r="I2374" s="381"/>
      <c r="J2374" s="137"/>
      <c r="K2374" s="137"/>
      <c r="L2374" s="137"/>
      <c r="M2374" s="137"/>
      <c r="N2374" s="383"/>
    </row>
    <row r="2375" spans="2:14" x14ac:dyDescent="0.2">
      <c r="B2375" s="382"/>
      <c r="C2375" s="382"/>
      <c r="D2375" s="379"/>
      <c r="E2375" s="380"/>
      <c r="F2375" s="380"/>
      <c r="G2375" s="380"/>
      <c r="H2375" s="137"/>
      <c r="I2375" s="381"/>
      <c r="J2375" s="137"/>
      <c r="K2375" s="137"/>
      <c r="L2375" s="137"/>
      <c r="M2375" s="137"/>
      <c r="N2375" s="383"/>
    </row>
    <row r="2376" spans="2:14" x14ac:dyDescent="0.2">
      <c r="B2376" s="382"/>
      <c r="C2376" s="382"/>
      <c r="D2376" s="379"/>
      <c r="E2376" s="380"/>
      <c r="F2376" s="380"/>
      <c r="G2376" s="380"/>
      <c r="H2376" s="137"/>
      <c r="I2376" s="381"/>
      <c r="J2376" s="137"/>
      <c r="K2376" s="137"/>
      <c r="L2376" s="137"/>
      <c r="M2376" s="137"/>
      <c r="N2376" s="383"/>
    </row>
    <row r="2377" spans="2:14" x14ac:dyDescent="0.2">
      <c r="B2377" s="382"/>
      <c r="C2377" s="382"/>
      <c r="D2377" s="379"/>
      <c r="E2377" s="380"/>
      <c r="F2377" s="380"/>
      <c r="G2377" s="380"/>
      <c r="H2377" s="137"/>
      <c r="I2377" s="381"/>
      <c r="J2377" s="137"/>
      <c r="K2377" s="137"/>
      <c r="L2377" s="137"/>
      <c r="M2377" s="137"/>
      <c r="N2377" s="383"/>
    </row>
    <row r="2378" spans="2:14" x14ac:dyDescent="0.2">
      <c r="B2378" s="382"/>
      <c r="C2378" s="382"/>
      <c r="D2378" s="379"/>
      <c r="E2378" s="380"/>
      <c r="F2378" s="380"/>
      <c r="G2378" s="380"/>
      <c r="H2378" s="137"/>
      <c r="I2378" s="381"/>
      <c r="J2378" s="137"/>
      <c r="K2378" s="137"/>
      <c r="L2378" s="137"/>
      <c r="M2378" s="137"/>
      <c r="N2378" s="383"/>
    </row>
    <row r="2379" spans="2:14" x14ac:dyDescent="0.2">
      <c r="B2379" s="382"/>
      <c r="C2379" s="382"/>
      <c r="D2379" s="379"/>
      <c r="E2379" s="380"/>
      <c r="F2379" s="380"/>
      <c r="G2379" s="380"/>
      <c r="H2379" s="137"/>
      <c r="I2379" s="381"/>
      <c r="J2379" s="137"/>
      <c r="K2379" s="137"/>
      <c r="L2379" s="137"/>
      <c r="M2379" s="137"/>
      <c r="N2379" s="383"/>
    </row>
    <row r="2380" spans="2:14" x14ac:dyDescent="0.2">
      <c r="B2380" s="382"/>
      <c r="C2380" s="382"/>
      <c r="D2380" s="379"/>
      <c r="E2380" s="380"/>
      <c r="F2380" s="380"/>
      <c r="G2380" s="380"/>
      <c r="H2380" s="137"/>
      <c r="I2380" s="381"/>
      <c r="J2380" s="137"/>
      <c r="K2380" s="137"/>
      <c r="L2380" s="137"/>
      <c r="M2380" s="137"/>
      <c r="N2380" s="383"/>
    </row>
    <row r="2381" spans="2:14" x14ac:dyDescent="0.2">
      <c r="B2381" s="382"/>
      <c r="C2381" s="382"/>
      <c r="D2381" s="379"/>
      <c r="E2381" s="380"/>
      <c r="F2381" s="380"/>
      <c r="G2381" s="380"/>
      <c r="H2381" s="137"/>
      <c r="I2381" s="381"/>
      <c r="J2381" s="137"/>
      <c r="K2381" s="137"/>
      <c r="L2381" s="137"/>
      <c r="M2381" s="137"/>
      <c r="N2381" s="383"/>
    </row>
    <row r="2382" spans="2:14" x14ac:dyDescent="0.2">
      <c r="B2382" s="382"/>
      <c r="C2382" s="382"/>
      <c r="D2382" s="379"/>
      <c r="E2382" s="380"/>
      <c r="F2382" s="380"/>
      <c r="G2382" s="380"/>
      <c r="H2382" s="137"/>
      <c r="I2382" s="381"/>
      <c r="J2382" s="137"/>
      <c r="K2382" s="137"/>
      <c r="L2382" s="137"/>
      <c r="M2382" s="137"/>
      <c r="N2382" s="383"/>
    </row>
    <row r="2383" spans="2:14" x14ac:dyDescent="0.2">
      <c r="B2383" s="382"/>
      <c r="C2383" s="382"/>
      <c r="D2383" s="379"/>
      <c r="E2383" s="380"/>
      <c r="F2383" s="380"/>
      <c r="G2383" s="380"/>
      <c r="H2383" s="137"/>
      <c r="I2383" s="381"/>
      <c r="J2383" s="137"/>
      <c r="K2383" s="137"/>
      <c r="L2383" s="137"/>
      <c r="M2383" s="137"/>
      <c r="N2383" s="383"/>
    </row>
    <row r="2384" spans="2:14" x14ac:dyDescent="0.2">
      <c r="B2384" s="382"/>
      <c r="C2384" s="382"/>
      <c r="D2384" s="379"/>
      <c r="E2384" s="380"/>
      <c r="F2384" s="380"/>
      <c r="G2384" s="380"/>
      <c r="H2384" s="137"/>
      <c r="I2384" s="381"/>
      <c r="J2384" s="137"/>
      <c r="K2384" s="137"/>
      <c r="L2384" s="137"/>
      <c r="M2384" s="137"/>
      <c r="N2384" s="383"/>
    </row>
    <row r="2385" spans="2:14" x14ac:dyDescent="0.2">
      <c r="B2385" s="382"/>
      <c r="C2385" s="382"/>
      <c r="D2385" s="379"/>
      <c r="E2385" s="380"/>
      <c r="F2385" s="380"/>
      <c r="G2385" s="380"/>
      <c r="H2385" s="137"/>
      <c r="I2385" s="381"/>
      <c r="J2385" s="137"/>
      <c r="K2385" s="137"/>
      <c r="L2385" s="137"/>
      <c r="M2385" s="137"/>
      <c r="N2385" s="383"/>
    </row>
    <row r="2386" spans="2:14" x14ac:dyDescent="0.2">
      <c r="B2386" s="382"/>
      <c r="C2386" s="382"/>
      <c r="D2386" s="379"/>
      <c r="E2386" s="380"/>
      <c r="F2386" s="380"/>
      <c r="G2386" s="380"/>
      <c r="H2386" s="137"/>
      <c r="I2386" s="381"/>
      <c r="J2386" s="137"/>
      <c r="K2386" s="137"/>
      <c r="L2386" s="137"/>
      <c r="M2386" s="137"/>
      <c r="N2386" s="383"/>
    </row>
    <row r="2387" spans="2:14" x14ac:dyDescent="0.2">
      <c r="B2387" s="382"/>
      <c r="C2387" s="382"/>
      <c r="D2387" s="379"/>
      <c r="E2387" s="380"/>
      <c r="F2387" s="380"/>
      <c r="G2387" s="380"/>
      <c r="H2387" s="137"/>
      <c r="I2387" s="381"/>
      <c r="J2387" s="137"/>
      <c r="K2387" s="137"/>
      <c r="L2387" s="137"/>
      <c r="M2387" s="137"/>
      <c r="N2387" s="383"/>
    </row>
    <row r="2388" spans="2:14" x14ac:dyDescent="0.2">
      <c r="B2388" s="382"/>
      <c r="C2388" s="382"/>
      <c r="D2388" s="379"/>
      <c r="E2388" s="380"/>
      <c r="F2388" s="380"/>
      <c r="G2388" s="380"/>
      <c r="H2388" s="137"/>
      <c r="I2388" s="381"/>
      <c r="J2388" s="137"/>
      <c r="K2388" s="137"/>
      <c r="L2388" s="137"/>
      <c r="M2388" s="137"/>
      <c r="N2388" s="383"/>
    </row>
    <row r="2389" spans="2:14" x14ac:dyDescent="0.2">
      <c r="B2389" s="382"/>
      <c r="C2389" s="382"/>
      <c r="D2389" s="379"/>
      <c r="E2389" s="380"/>
      <c r="F2389" s="380"/>
      <c r="G2389" s="380"/>
      <c r="H2389" s="137"/>
      <c r="I2389" s="381"/>
      <c r="J2389" s="137"/>
      <c r="K2389" s="137"/>
      <c r="L2389" s="137"/>
      <c r="M2389" s="137"/>
      <c r="N2389" s="383"/>
    </row>
    <row r="2390" spans="2:14" x14ac:dyDescent="0.2">
      <c r="B2390" s="382"/>
      <c r="C2390" s="382"/>
      <c r="D2390" s="379"/>
      <c r="E2390" s="380"/>
      <c r="F2390" s="380"/>
      <c r="G2390" s="380"/>
      <c r="H2390" s="137"/>
      <c r="I2390" s="381"/>
      <c r="J2390" s="137"/>
      <c r="K2390" s="137"/>
      <c r="L2390" s="137"/>
      <c r="M2390" s="137"/>
      <c r="N2390" s="383"/>
    </row>
    <row r="2391" spans="2:14" x14ac:dyDescent="0.2">
      <c r="B2391" s="382"/>
      <c r="C2391" s="382"/>
      <c r="D2391" s="379"/>
      <c r="E2391" s="380"/>
      <c r="F2391" s="380"/>
      <c r="G2391" s="380"/>
      <c r="H2391" s="137"/>
      <c r="I2391" s="381"/>
      <c r="J2391" s="137"/>
      <c r="K2391" s="137"/>
      <c r="L2391" s="137"/>
      <c r="M2391" s="137"/>
      <c r="N2391" s="383"/>
    </row>
    <row r="2392" spans="2:14" x14ac:dyDescent="0.2">
      <c r="B2392" s="382"/>
      <c r="C2392" s="382"/>
      <c r="D2392" s="379"/>
      <c r="E2392" s="380"/>
      <c r="F2392" s="380"/>
      <c r="G2392" s="380"/>
      <c r="H2392" s="137"/>
      <c r="I2392" s="381"/>
      <c r="J2392" s="137"/>
      <c r="K2392" s="137"/>
      <c r="L2392" s="137"/>
      <c r="M2392" s="137"/>
      <c r="N2392" s="383"/>
    </row>
    <row r="2393" spans="2:14" x14ac:dyDescent="0.2">
      <c r="B2393" s="382"/>
      <c r="C2393" s="382"/>
      <c r="D2393" s="379"/>
      <c r="E2393" s="380"/>
      <c r="F2393" s="380"/>
      <c r="G2393" s="380"/>
      <c r="H2393" s="137"/>
      <c r="I2393" s="381"/>
      <c r="J2393" s="137"/>
      <c r="K2393" s="137"/>
      <c r="L2393" s="137"/>
      <c r="M2393" s="137"/>
      <c r="N2393" s="383"/>
    </row>
    <row r="2394" spans="2:14" x14ac:dyDescent="0.2">
      <c r="B2394" s="382"/>
      <c r="C2394" s="382"/>
      <c r="D2394" s="379"/>
      <c r="E2394" s="380"/>
      <c r="F2394" s="380"/>
      <c r="G2394" s="380"/>
      <c r="H2394" s="137"/>
      <c r="I2394" s="381"/>
      <c r="J2394" s="137"/>
      <c r="K2394" s="137"/>
      <c r="L2394" s="137"/>
      <c r="M2394" s="137"/>
      <c r="N2394" s="383"/>
    </row>
    <row r="2395" spans="2:14" x14ac:dyDescent="0.2">
      <c r="B2395" s="382"/>
      <c r="C2395" s="382"/>
      <c r="D2395" s="379"/>
      <c r="E2395" s="380"/>
      <c r="F2395" s="380"/>
      <c r="G2395" s="380"/>
      <c r="H2395" s="137"/>
      <c r="I2395" s="381"/>
      <c r="J2395" s="137"/>
      <c r="K2395" s="137"/>
      <c r="L2395" s="137"/>
      <c r="M2395" s="137"/>
      <c r="N2395" s="383"/>
    </row>
    <row r="2396" spans="2:14" x14ac:dyDescent="0.2">
      <c r="B2396" s="382"/>
      <c r="C2396" s="382"/>
      <c r="D2396" s="379"/>
      <c r="E2396" s="380"/>
      <c r="F2396" s="380"/>
      <c r="G2396" s="380"/>
      <c r="H2396" s="137"/>
      <c r="I2396" s="381"/>
      <c r="J2396" s="137"/>
      <c r="K2396" s="137"/>
      <c r="L2396" s="137"/>
      <c r="M2396" s="137"/>
      <c r="N2396" s="383"/>
    </row>
    <row r="2397" spans="2:14" x14ac:dyDescent="0.2">
      <c r="B2397" s="382"/>
      <c r="C2397" s="382"/>
      <c r="D2397" s="379"/>
      <c r="E2397" s="380"/>
      <c r="F2397" s="380"/>
      <c r="G2397" s="380"/>
      <c r="H2397" s="137"/>
      <c r="I2397" s="381"/>
      <c r="J2397" s="137"/>
      <c r="K2397" s="137"/>
      <c r="L2397" s="137"/>
      <c r="M2397" s="137"/>
      <c r="N2397" s="383"/>
    </row>
    <row r="2398" spans="2:14" x14ac:dyDescent="0.2">
      <c r="B2398" s="382"/>
      <c r="C2398" s="382"/>
      <c r="D2398" s="379"/>
      <c r="E2398" s="380"/>
      <c r="F2398" s="380"/>
      <c r="G2398" s="380"/>
      <c r="H2398" s="137"/>
      <c r="I2398" s="381"/>
      <c r="J2398" s="137"/>
      <c r="K2398" s="137"/>
      <c r="L2398" s="137"/>
      <c r="M2398" s="137"/>
      <c r="N2398" s="383"/>
    </row>
    <row r="2399" spans="2:14" x14ac:dyDescent="0.2">
      <c r="B2399" s="382"/>
      <c r="C2399" s="382"/>
      <c r="D2399" s="379"/>
      <c r="E2399" s="380"/>
      <c r="F2399" s="380"/>
      <c r="G2399" s="380"/>
      <c r="H2399" s="137"/>
      <c r="I2399" s="381"/>
      <c r="J2399" s="137"/>
      <c r="K2399" s="137"/>
      <c r="L2399" s="137"/>
      <c r="M2399" s="137"/>
      <c r="N2399" s="383"/>
    </row>
    <row r="2400" spans="2:14" x14ac:dyDescent="0.2">
      <c r="B2400" s="382"/>
      <c r="C2400" s="382"/>
      <c r="D2400" s="379"/>
      <c r="E2400" s="380"/>
      <c r="F2400" s="380"/>
      <c r="G2400" s="380"/>
      <c r="H2400" s="137"/>
      <c r="I2400" s="381"/>
      <c r="J2400" s="137"/>
      <c r="K2400" s="137"/>
      <c r="L2400" s="137"/>
      <c r="M2400" s="137"/>
      <c r="N2400" s="383"/>
    </row>
    <row r="2401" spans="2:14" x14ac:dyDescent="0.2">
      <c r="B2401" s="382"/>
      <c r="C2401" s="382"/>
      <c r="D2401" s="379"/>
      <c r="E2401" s="380"/>
      <c r="F2401" s="380"/>
      <c r="G2401" s="380"/>
      <c r="H2401" s="137"/>
      <c r="I2401" s="381"/>
      <c r="J2401" s="137"/>
      <c r="K2401" s="137"/>
      <c r="L2401" s="137"/>
      <c r="M2401" s="137"/>
      <c r="N2401" s="383"/>
    </row>
    <row r="2402" spans="2:14" x14ac:dyDescent="0.2">
      <c r="B2402" s="382"/>
      <c r="C2402" s="382"/>
      <c r="D2402" s="379"/>
      <c r="E2402" s="380"/>
      <c r="F2402" s="380"/>
      <c r="G2402" s="380"/>
      <c r="H2402" s="137"/>
      <c r="I2402" s="381"/>
      <c r="J2402" s="137"/>
      <c r="K2402" s="137"/>
      <c r="L2402" s="137"/>
      <c r="M2402" s="137"/>
      <c r="N2402" s="383"/>
    </row>
    <row r="2403" spans="2:14" x14ac:dyDescent="0.2">
      <c r="B2403" s="382"/>
      <c r="C2403" s="382"/>
      <c r="D2403" s="379"/>
      <c r="E2403" s="380"/>
      <c r="F2403" s="380"/>
      <c r="G2403" s="380"/>
      <c r="H2403" s="137"/>
      <c r="I2403" s="381"/>
      <c r="J2403" s="137"/>
      <c r="K2403" s="137"/>
      <c r="L2403" s="137"/>
      <c r="M2403" s="137"/>
      <c r="N2403" s="383"/>
    </row>
    <row r="2404" spans="2:14" x14ac:dyDescent="0.2">
      <c r="B2404" s="382"/>
      <c r="C2404" s="382"/>
      <c r="D2404" s="379"/>
      <c r="E2404" s="380"/>
      <c r="F2404" s="380"/>
      <c r="G2404" s="380"/>
      <c r="H2404" s="137"/>
      <c r="I2404" s="381"/>
      <c r="J2404" s="137"/>
      <c r="K2404" s="137"/>
      <c r="L2404" s="137"/>
      <c r="M2404" s="137"/>
      <c r="N2404" s="383"/>
    </row>
    <row r="2405" spans="2:14" x14ac:dyDescent="0.2">
      <c r="B2405" s="382"/>
      <c r="C2405" s="382"/>
      <c r="D2405" s="379"/>
      <c r="E2405" s="380"/>
      <c r="F2405" s="380"/>
      <c r="G2405" s="380"/>
      <c r="H2405" s="137"/>
      <c r="I2405" s="381"/>
      <c r="J2405" s="137"/>
      <c r="K2405" s="137"/>
      <c r="L2405" s="137"/>
      <c r="M2405" s="137"/>
      <c r="N2405" s="383"/>
    </row>
    <row r="2406" spans="2:14" x14ac:dyDescent="0.2">
      <c r="B2406" s="382"/>
      <c r="C2406" s="382"/>
      <c r="D2406" s="379"/>
      <c r="E2406" s="380"/>
      <c r="F2406" s="380"/>
      <c r="G2406" s="380"/>
      <c r="H2406" s="137"/>
      <c r="I2406" s="381"/>
      <c r="J2406" s="137"/>
      <c r="K2406" s="137"/>
      <c r="L2406" s="137"/>
      <c r="M2406" s="137"/>
      <c r="N2406" s="383"/>
    </row>
    <row r="2407" spans="2:14" x14ac:dyDescent="0.2">
      <c r="B2407" s="382"/>
      <c r="C2407" s="382"/>
      <c r="D2407" s="379"/>
      <c r="E2407" s="380"/>
      <c r="F2407" s="380"/>
      <c r="G2407" s="380"/>
      <c r="H2407" s="137"/>
      <c r="I2407" s="381"/>
      <c r="J2407" s="137"/>
      <c r="K2407" s="137"/>
      <c r="L2407" s="137"/>
      <c r="M2407" s="137"/>
      <c r="N2407" s="383"/>
    </row>
    <row r="2408" spans="2:14" x14ac:dyDescent="0.2">
      <c r="B2408" s="382"/>
      <c r="C2408" s="382"/>
      <c r="D2408" s="379"/>
      <c r="E2408" s="380"/>
      <c r="F2408" s="380"/>
      <c r="G2408" s="380"/>
      <c r="H2408" s="137"/>
      <c r="I2408" s="381"/>
      <c r="J2408" s="137"/>
      <c r="K2408" s="137"/>
      <c r="L2408" s="137"/>
      <c r="M2408" s="137"/>
      <c r="N2408" s="383"/>
    </row>
    <row r="2409" spans="2:14" x14ac:dyDescent="0.2">
      <c r="B2409" s="382"/>
      <c r="C2409" s="382"/>
      <c r="D2409" s="379"/>
      <c r="E2409" s="380"/>
      <c r="F2409" s="380"/>
      <c r="G2409" s="380"/>
      <c r="H2409" s="137"/>
      <c r="I2409" s="381"/>
      <c r="J2409" s="137"/>
      <c r="K2409" s="137"/>
      <c r="L2409" s="137"/>
      <c r="M2409" s="137"/>
      <c r="N2409" s="383"/>
    </row>
    <row r="2410" spans="2:14" x14ac:dyDescent="0.2">
      <c r="B2410" s="382"/>
      <c r="C2410" s="382"/>
      <c r="D2410" s="379"/>
      <c r="E2410" s="380"/>
      <c r="F2410" s="380"/>
      <c r="G2410" s="380"/>
      <c r="H2410" s="137"/>
      <c r="I2410" s="381"/>
      <c r="J2410" s="137"/>
      <c r="K2410" s="137"/>
      <c r="L2410" s="137"/>
      <c r="M2410" s="137"/>
      <c r="N2410" s="383"/>
    </row>
    <row r="2411" spans="2:14" x14ac:dyDescent="0.2">
      <c r="B2411" s="382"/>
      <c r="C2411" s="382"/>
      <c r="D2411" s="379"/>
      <c r="E2411" s="380"/>
      <c r="F2411" s="380"/>
      <c r="G2411" s="380"/>
      <c r="H2411" s="137"/>
      <c r="I2411" s="381"/>
      <c r="J2411" s="137"/>
      <c r="K2411" s="137"/>
      <c r="L2411" s="137"/>
      <c r="M2411" s="137"/>
      <c r="N2411" s="383"/>
    </row>
    <row r="2412" spans="2:14" x14ac:dyDescent="0.2">
      <c r="B2412" s="382"/>
      <c r="C2412" s="382"/>
      <c r="D2412" s="379"/>
      <c r="E2412" s="380"/>
      <c r="F2412" s="380"/>
      <c r="G2412" s="380"/>
      <c r="H2412" s="137"/>
      <c r="I2412" s="381"/>
      <c r="J2412" s="137"/>
      <c r="K2412" s="137"/>
      <c r="L2412" s="137"/>
      <c r="M2412" s="137"/>
      <c r="N2412" s="383"/>
    </row>
    <row r="2413" spans="2:14" x14ac:dyDescent="0.2">
      <c r="B2413" s="382"/>
      <c r="C2413" s="382"/>
      <c r="D2413" s="379"/>
      <c r="E2413" s="380"/>
      <c r="F2413" s="380"/>
      <c r="G2413" s="380"/>
      <c r="H2413" s="137"/>
      <c r="I2413" s="381"/>
      <c r="J2413" s="137"/>
      <c r="K2413" s="137"/>
      <c r="L2413" s="137"/>
      <c r="M2413" s="137"/>
      <c r="N2413" s="383"/>
    </row>
    <row r="2414" spans="2:14" x14ac:dyDescent="0.2">
      <c r="B2414" s="382"/>
      <c r="C2414" s="382"/>
      <c r="D2414" s="379"/>
      <c r="E2414" s="380"/>
      <c r="F2414" s="380"/>
      <c r="G2414" s="380"/>
      <c r="H2414" s="137"/>
      <c r="I2414" s="381"/>
      <c r="J2414" s="137"/>
      <c r="K2414" s="137"/>
      <c r="L2414" s="137"/>
      <c r="M2414" s="137"/>
      <c r="N2414" s="383"/>
    </row>
    <row r="2415" spans="2:14" x14ac:dyDescent="0.2">
      <c r="B2415" s="382"/>
      <c r="C2415" s="382"/>
      <c r="D2415" s="379"/>
      <c r="E2415" s="380"/>
      <c r="F2415" s="380"/>
      <c r="G2415" s="380"/>
      <c r="H2415" s="137"/>
      <c r="I2415" s="381"/>
      <c r="J2415" s="137"/>
      <c r="K2415" s="137"/>
      <c r="L2415" s="137"/>
      <c r="M2415" s="137"/>
      <c r="N2415" s="383"/>
    </row>
    <row r="2416" spans="2:14" x14ac:dyDescent="0.2">
      <c r="B2416" s="382"/>
      <c r="C2416" s="382"/>
      <c r="D2416" s="379"/>
      <c r="E2416" s="380"/>
      <c r="F2416" s="380"/>
      <c r="G2416" s="380"/>
      <c r="H2416" s="137"/>
      <c r="I2416" s="381"/>
      <c r="J2416" s="137"/>
      <c r="K2416" s="137"/>
      <c r="L2416" s="137"/>
      <c r="M2416" s="137"/>
      <c r="N2416" s="383"/>
    </row>
    <row r="2417" spans="2:14" x14ac:dyDescent="0.2">
      <c r="B2417" s="382"/>
      <c r="C2417" s="382"/>
      <c r="D2417" s="379"/>
      <c r="E2417" s="380"/>
      <c r="F2417" s="380"/>
      <c r="G2417" s="380"/>
      <c r="H2417" s="137"/>
      <c r="I2417" s="381"/>
      <c r="J2417" s="137"/>
      <c r="K2417" s="137"/>
      <c r="L2417" s="137"/>
      <c r="M2417" s="137"/>
      <c r="N2417" s="383"/>
    </row>
    <row r="2418" spans="2:14" x14ac:dyDescent="0.2">
      <c r="B2418" s="382"/>
      <c r="C2418" s="382"/>
      <c r="D2418" s="379"/>
      <c r="E2418" s="380"/>
      <c r="F2418" s="380"/>
      <c r="G2418" s="380"/>
      <c r="H2418" s="137"/>
      <c r="I2418" s="381"/>
      <c r="J2418" s="137"/>
      <c r="K2418" s="137"/>
      <c r="L2418" s="137"/>
      <c r="M2418" s="137"/>
      <c r="N2418" s="383"/>
    </row>
    <row r="2419" spans="2:14" x14ac:dyDescent="0.2">
      <c r="B2419" s="382"/>
      <c r="C2419" s="382"/>
      <c r="D2419" s="379"/>
      <c r="E2419" s="380"/>
      <c r="F2419" s="380"/>
      <c r="G2419" s="380"/>
      <c r="H2419" s="137"/>
      <c r="I2419" s="381"/>
      <c r="J2419" s="137"/>
      <c r="K2419" s="137"/>
      <c r="L2419" s="137"/>
      <c r="M2419" s="137"/>
      <c r="N2419" s="383"/>
    </row>
    <row r="2420" spans="2:14" x14ac:dyDescent="0.2">
      <c r="B2420" s="382"/>
      <c r="C2420" s="382"/>
      <c r="D2420" s="379"/>
      <c r="E2420" s="380"/>
      <c r="F2420" s="380"/>
      <c r="G2420" s="380"/>
      <c r="H2420" s="137"/>
      <c r="I2420" s="381"/>
      <c r="J2420" s="137"/>
      <c r="K2420" s="137"/>
      <c r="L2420" s="137"/>
      <c r="M2420" s="137"/>
      <c r="N2420" s="383"/>
    </row>
    <row r="2421" spans="2:14" x14ac:dyDescent="0.2">
      <c r="B2421" s="382"/>
      <c r="C2421" s="382"/>
      <c r="D2421" s="379"/>
      <c r="E2421" s="380"/>
      <c r="F2421" s="380"/>
      <c r="G2421" s="380"/>
      <c r="H2421" s="137"/>
      <c r="I2421" s="381"/>
      <c r="J2421" s="137"/>
      <c r="K2421" s="137"/>
      <c r="L2421" s="137"/>
      <c r="M2421" s="137"/>
      <c r="N2421" s="383"/>
    </row>
    <row r="2422" spans="2:14" x14ac:dyDescent="0.2">
      <c r="B2422" s="382"/>
      <c r="C2422" s="382"/>
      <c r="D2422" s="379"/>
      <c r="E2422" s="380"/>
      <c r="F2422" s="380"/>
      <c r="G2422" s="380"/>
      <c r="H2422" s="137"/>
      <c r="I2422" s="381"/>
      <c r="J2422" s="137"/>
      <c r="K2422" s="137"/>
      <c r="L2422" s="137"/>
      <c r="M2422" s="137"/>
      <c r="N2422" s="383"/>
    </row>
    <row r="2423" spans="2:14" x14ac:dyDescent="0.2">
      <c r="B2423" s="382"/>
      <c r="C2423" s="382"/>
      <c r="D2423" s="379"/>
      <c r="E2423" s="380"/>
      <c r="F2423" s="380"/>
      <c r="G2423" s="380"/>
      <c r="H2423" s="137"/>
      <c r="I2423" s="381"/>
      <c r="J2423" s="137"/>
      <c r="K2423" s="137"/>
      <c r="L2423" s="137"/>
      <c r="M2423" s="137"/>
      <c r="N2423" s="383"/>
    </row>
    <row r="2424" spans="2:14" x14ac:dyDescent="0.2">
      <c r="B2424" s="382"/>
      <c r="C2424" s="382"/>
      <c r="D2424" s="379"/>
      <c r="E2424" s="380"/>
      <c r="F2424" s="380"/>
      <c r="G2424" s="380"/>
      <c r="H2424" s="137"/>
      <c r="I2424" s="381"/>
      <c r="J2424" s="137"/>
      <c r="K2424" s="137"/>
      <c r="L2424" s="137"/>
      <c r="M2424" s="137"/>
      <c r="N2424" s="383"/>
    </row>
    <row r="2425" spans="2:14" x14ac:dyDescent="0.2">
      <c r="B2425" s="382"/>
      <c r="C2425" s="382"/>
      <c r="D2425" s="379"/>
      <c r="E2425" s="380"/>
      <c r="F2425" s="380"/>
      <c r="G2425" s="380"/>
      <c r="H2425" s="137"/>
      <c r="I2425" s="381"/>
      <c r="J2425" s="137"/>
      <c r="K2425" s="137"/>
      <c r="L2425" s="137"/>
      <c r="M2425" s="137"/>
      <c r="N2425" s="383"/>
    </row>
    <row r="2426" spans="2:14" x14ac:dyDescent="0.2">
      <c r="B2426" s="382"/>
      <c r="C2426" s="382"/>
      <c r="D2426" s="379"/>
      <c r="E2426" s="380"/>
      <c r="F2426" s="380"/>
      <c r="G2426" s="380"/>
      <c r="H2426" s="137"/>
      <c r="I2426" s="381"/>
      <c r="J2426" s="137"/>
      <c r="K2426" s="137"/>
      <c r="L2426" s="137"/>
      <c r="M2426" s="137"/>
      <c r="N2426" s="383"/>
    </row>
    <row r="2427" spans="2:14" x14ac:dyDescent="0.2">
      <c r="B2427" s="382"/>
      <c r="C2427" s="382"/>
      <c r="D2427" s="379"/>
      <c r="E2427" s="380"/>
      <c r="F2427" s="380"/>
      <c r="G2427" s="380"/>
      <c r="H2427" s="137"/>
      <c r="I2427" s="381"/>
      <c r="J2427" s="137"/>
      <c r="K2427" s="137"/>
      <c r="L2427" s="137"/>
      <c r="M2427" s="137"/>
      <c r="N2427" s="383"/>
    </row>
    <row r="2428" spans="2:14" x14ac:dyDescent="0.2">
      <c r="B2428" s="382"/>
      <c r="C2428" s="382"/>
      <c r="D2428" s="379"/>
      <c r="E2428" s="380"/>
      <c r="F2428" s="380"/>
      <c r="G2428" s="380"/>
      <c r="H2428" s="137"/>
      <c r="I2428" s="381"/>
      <c r="J2428" s="137"/>
      <c r="K2428" s="137"/>
      <c r="L2428" s="137"/>
      <c r="M2428" s="137"/>
      <c r="N2428" s="383"/>
    </row>
    <row r="2429" spans="2:14" x14ac:dyDescent="0.2">
      <c r="B2429" s="382"/>
      <c r="C2429" s="382"/>
      <c r="D2429" s="379"/>
      <c r="E2429" s="380"/>
      <c r="F2429" s="380"/>
      <c r="G2429" s="380"/>
      <c r="H2429" s="137"/>
      <c r="I2429" s="381"/>
      <c r="J2429" s="137"/>
      <c r="K2429" s="137"/>
      <c r="L2429" s="137"/>
      <c r="M2429" s="137"/>
      <c r="N2429" s="383"/>
    </row>
    <row r="2430" spans="2:14" x14ac:dyDescent="0.2">
      <c r="B2430" s="382"/>
      <c r="C2430" s="382"/>
      <c r="D2430" s="379"/>
      <c r="E2430" s="380"/>
      <c r="F2430" s="380"/>
      <c r="G2430" s="380"/>
      <c r="H2430" s="137"/>
      <c r="I2430" s="381"/>
      <c r="J2430" s="137"/>
      <c r="K2430" s="137"/>
      <c r="L2430" s="137"/>
      <c r="M2430" s="137"/>
      <c r="N2430" s="383"/>
    </row>
    <row r="2431" spans="2:14" x14ac:dyDescent="0.2">
      <c r="B2431" s="382"/>
      <c r="C2431" s="382"/>
      <c r="D2431" s="379"/>
      <c r="E2431" s="380"/>
      <c r="F2431" s="380"/>
      <c r="G2431" s="380"/>
      <c r="H2431" s="137"/>
      <c r="I2431" s="381"/>
      <c r="J2431" s="137"/>
      <c r="K2431" s="137"/>
      <c r="L2431" s="137"/>
      <c r="M2431" s="137"/>
      <c r="N2431" s="383"/>
    </row>
    <row r="2432" spans="2:14" x14ac:dyDescent="0.2">
      <c r="B2432" s="382"/>
      <c r="C2432" s="382"/>
      <c r="D2432" s="379"/>
      <c r="E2432" s="380"/>
      <c r="F2432" s="380"/>
      <c r="G2432" s="380"/>
      <c r="H2432" s="137"/>
      <c r="I2432" s="381"/>
      <c r="J2432" s="137"/>
      <c r="K2432" s="137"/>
      <c r="L2432" s="137"/>
      <c r="M2432" s="137"/>
      <c r="N2432" s="383"/>
    </row>
    <row r="2433" spans="2:14" x14ac:dyDescent="0.2">
      <c r="B2433" s="382"/>
      <c r="C2433" s="382"/>
      <c r="D2433" s="379"/>
      <c r="E2433" s="380"/>
      <c r="F2433" s="380"/>
      <c r="G2433" s="380"/>
      <c r="H2433" s="137"/>
      <c r="I2433" s="381"/>
      <c r="J2433" s="137"/>
      <c r="K2433" s="137"/>
      <c r="L2433" s="137"/>
      <c r="M2433" s="137"/>
      <c r="N2433" s="383"/>
    </row>
    <row r="2434" spans="2:14" x14ac:dyDescent="0.2">
      <c r="B2434" s="382"/>
      <c r="C2434" s="382"/>
      <c r="D2434" s="379"/>
      <c r="E2434" s="380"/>
      <c r="F2434" s="380"/>
      <c r="G2434" s="380"/>
      <c r="H2434" s="137"/>
      <c r="I2434" s="381"/>
      <c r="J2434" s="137"/>
      <c r="K2434" s="137"/>
      <c r="L2434" s="137"/>
      <c r="M2434" s="137"/>
      <c r="N2434" s="383"/>
    </row>
    <row r="2435" spans="2:14" x14ac:dyDescent="0.2">
      <c r="B2435" s="382"/>
      <c r="C2435" s="382"/>
      <c r="D2435" s="379"/>
      <c r="E2435" s="380"/>
      <c r="F2435" s="380"/>
      <c r="G2435" s="380"/>
      <c r="H2435" s="137"/>
      <c r="I2435" s="381"/>
      <c r="J2435" s="137"/>
      <c r="K2435" s="137"/>
      <c r="L2435" s="137"/>
      <c r="M2435" s="137"/>
      <c r="N2435" s="383"/>
    </row>
    <row r="2436" spans="2:14" x14ac:dyDescent="0.2">
      <c r="B2436" s="382"/>
      <c r="C2436" s="382"/>
      <c r="D2436" s="379"/>
      <c r="E2436" s="380"/>
      <c r="F2436" s="380"/>
      <c r="G2436" s="380"/>
      <c r="H2436" s="137"/>
      <c r="I2436" s="381"/>
      <c r="J2436" s="137"/>
      <c r="K2436" s="137"/>
      <c r="L2436" s="137"/>
      <c r="M2436" s="137"/>
      <c r="N2436" s="383"/>
    </row>
    <row r="2437" spans="2:14" x14ac:dyDescent="0.2">
      <c r="B2437" s="382"/>
      <c r="C2437" s="382"/>
      <c r="D2437" s="379"/>
      <c r="E2437" s="380"/>
      <c r="F2437" s="380"/>
      <c r="G2437" s="380"/>
      <c r="H2437" s="137"/>
      <c r="I2437" s="381"/>
      <c r="J2437" s="137"/>
      <c r="K2437" s="137"/>
      <c r="L2437" s="137"/>
      <c r="M2437" s="137"/>
      <c r="N2437" s="383"/>
    </row>
    <row r="2438" spans="2:14" x14ac:dyDescent="0.2">
      <c r="B2438" s="382"/>
      <c r="C2438" s="382"/>
      <c r="D2438" s="379"/>
      <c r="E2438" s="380"/>
      <c r="F2438" s="380"/>
      <c r="G2438" s="380"/>
      <c r="H2438" s="137"/>
      <c r="I2438" s="381"/>
      <c r="J2438" s="137"/>
      <c r="K2438" s="137"/>
      <c r="L2438" s="137"/>
      <c r="M2438" s="137"/>
      <c r="N2438" s="383"/>
    </row>
    <row r="2439" spans="2:14" x14ac:dyDescent="0.2">
      <c r="B2439" s="382"/>
      <c r="C2439" s="382"/>
      <c r="D2439" s="379"/>
      <c r="E2439" s="380"/>
      <c r="F2439" s="380"/>
      <c r="G2439" s="380"/>
      <c r="H2439" s="137"/>
      <c r="I2439" s="381"/>
      <c r="J2439" s="137"/>
      <c r="K2439" s="137"/>
      <c r="L2439" s="137"/>
      <c r="M2439" s="137"/>
      <c r="N2439" s="383"/>
    </row>
    <row r="2440" spans="2:14" x14ac:dyDescent="0.2">
      <c r="B2440" s="382"/>
      <c r="C2440" s="382"/>
      <c r="D2440" s="379"/>
      <c r="E2440" s="380"/>
      <c r="F2440" s="380"/>
      <c r="G2440" s="380"/>
      <c r="H2440" s="137"/>
      <c r="I2440" s="381"/>
      <c r="J2440" s="137"/>
      <c r="K2440" s="137"/>
      <c r="L2440" s="137"/>
      <c r="M2440" s="137"/>
      <c r="N2440" s="383"/>
    </row>
    <row r="2441" spans="2:14" x14ac:dyDescent="0.2">
      <c r="B2441" s="382"/>
      <c r="C2441" s="382"/>
      <c r="D2441" s="379"/>
      <c r="E2441" s="380"/>
      <c r="F2441" s="380"/>
      <c r="G2441" s="380"/>
      <c r="H2441" s="137"/>
      <c r="I2441" s="381"/>
      <c r="J2441" s="137"/>
      <c r="K2441" s="137"/>
      <c r="L2441" s="137"/>
      <c r="M2441" s="137"/>
      <c r="N2441" s="383"/>
    </row>
    <row r="2442" spans="2:14" x14ac:dyDescent="0.2">
      <c r="B2442" s="382"/>
      <c r="C2442" s="382"/>
      <c r="D2442" s="379"/>
      <c r="E2442" s="380"/>
      <c r="F2442" s="380"/>
      <c r="G2442" s="380"/>
      <c r="H2442" s="137"/>
      <c r="I2442" s="381"/>
      <c r="J2442" s="137"/>
      <c r="K2442" s="137"/>
      <c r="L2442" s="137"/>
      <c r="M2442" s="137"/>
      <c r="N2442" s="383"/>
    </row>
    <row r="2443" spans="2:14" x14ac:dyDescent="0.2">
      <c r="B2443" s="382"/>
      <c r="C2443" s="382"/>
      <c r="D2443" s="379"/>
      <c r="E2443" s="380"/>
      <c r="F2443" s="380"/>
      <c r="G2443" s="380"/>
      <c r="H2443" s="137"/>
      <c r="I2443" s="381"/>
      <c r="J2443" s="137"/>
      <c r="K2443" s="137"/>
      <c r="L2443" s="137"/>
      <c r="M2443" s="137"/>
      <c r="N2443" s="383"/>
    </row>
    <row r="2444" spans="2:14" x14ac:dyDescent="0.2">
      <c r="B2444" s="382"/>
      <c r="C2444" s="382"/>
      <c r="D2444" s="379"/>
      <c r="E2444" s="380"/>
      <c r="F2444" s="380"/>
      <c r="G2444" s="380"/>
      <c r="H2444" s="137"/>
      <c r="I2444" s="381"/>
      <c r="J2444" s="137"/>
      <c r="K2444" s="137"/>
      <c r="L2444" s="137"/>
      <c r="M2444" s="137"/>
      <c r="N2444" s="383"/>
    </row>
    <row r="2445" spans="2:14" x14ac:dyDescent="0.2">
      <c r="B2445" s="382"/>
      <c r="C2445" s="382"/>
      <c r="D2445" s="379"/>
      <c r="E2445" s="380"/>
      <c r="F2445" s="380"/>
      <c r="G2445" s="380"/>
      <c r="H2445" s="137"/>
      <c r="I2445" s="381"/>
      <c r="J2445" s="137"/>
      <c r="K2445" s="137"/>
      <c r="L2445" s="137"/>
      <c r="M2445" s="137"/>
      <c r="N2445" s="383"/>
    </row>
    <row r="2446" spans="2:14" x14ac:dyDescent="0.2">
      <c r="B2446" s="382"/>
      <c r="C2446" s="382"/>
      <c r="D2446" s="379"/>
      <c r="E2446" s="380"/>
      <c r="F2446" s="380"/>
      <c r="G2446" s="380"/>
      <c r="H2446" s="137"/>
      <c r="I2446" s="381"/>
      <c r="J2446" s="137"/>
      <c r="K2446" s="137"/>
      <c r="L2446" s="137"/>
      <c r="M2446" s="137"/>
      <c r="N2446" s="383"/>
    </row>
    <row r="2447" spans="2:14" x14ac:dyDescent="0.2">
      <c r="B2447" s="382"/>
      <c r="C2447" s="382"/>
      <c r="D2447" s="379"/>
      <c r="E2447" s="380"/>
      <c r="F2447" s="380"/>
      <c r="G2447" s="380"/>
      <c r="H2447" s="137"/>
      <c r="I2447" s="381"/>
      <c r="J2447" s="137"/>
      <c r="K2447" s="137"/>
      <c r="L2447" s="137"/>
      <c r="M2447" s="137"/>
      <c r="N2447" s="383"/>
    </row>
    <row r="2448" spans="2:14" x14ac:dyDescent="0.2">
      <c r="B2448" s="382"/>
      <c r="C2448" s="382"/>
      <c r="D2448" s="379"/>
      <c r="E2448" s="380"/>
      <c r="F2448" s="380"/>
      <c r="G2448" s="380"/>
      <c r="H2448" s="137"/>
      <c r="I2448" s="381"/>
      <c r="J2448" s="137"/>
      <c r="K2448" s="137"/>
      <c r="L2448" s="137"/>
      <c r="M2448" s="137"/>
      <c r="N2448" s="383"/>
    </row>
    <row r="2449" spans="2:14" x14ac:dyDescent="0.2">
      <c r="B2449" s="382"/>
      <c r="C2449" s="382"/>
      <c r="D2449" s="379"/>
      <c r="E2449" s="380"/>
      <c r="F2449" s="380"/>
      <c r="G2449" s="380"/>
      <c r="H2449" s="137"/>
      <c r="I2449" s="381"/>
      <c r="J2449" s="137"/>
      <c r="K2449" s="137"/>
      <c r="L2449" s="137"/>
      <c r="M2449" s="137"/>
      <c r="N2449" s="383"/>
    </row>
    <row r="2450" spans="2:14" x14ac:dyDescent="0.2">
      <c r="B2450" s="382"/>
      <c r="C2450" s="382"/>
      <c r="D2450" s="379"/>
      <c r="E2450" s="380"/>
      <c r="F2450" s="380"/>
      <c r="G2450" s="380"/>
      <c r="H2450" s="137"/>
      <c r="I2450" s="381"/>
      <c r="J2450" s="137"/>
      <c r="K2450" s="137"/>
      <c r="L2450" s="137"/>
      <c r="M2450" s="137"/>
      <c r="N2450" s="383"/>
    </row>
    <row r="2451" spans="2:14" x14ac:dyDescent="0.2">
      <c r="B2451" s="382"/>
      <c r="C2451" s="382"/>
      <c r="D2451" s="379"/>
      <c r="E2451" s="380"/>
      <c r="F2451" s="380"/>
      <c r="G2451" s="380"/>
      <c r="H2451" s="137"/>
      <c r="I2451" s="381"/>
      <c r="J2451" s="137"/>
      <c r="K2451" s="137"/>
      <c r="L2451" s="137"/>
      <c r="M2451" s="137"/>
      <c r="N2451" s="383"/>
    </row>
    <row r="2452" spans="2:14" x14ac:dyDescent="0.2">
      <c r="B2452" s="382"/>
      <c r="C2452" s="382"/>
      <c r="D2452" s="379"/>
      <c r="E2452" s="380"/>
      <c r="F2452" s="380"/>
      <c r="G2452" s="380"/>
      <c r="H2452" s="137"/>
      <c r="I2452" s="381"/>
      <c r="J2452" s="137"/>
      <c r="K2452" s="137"/>
      <c r="L2452" s="137"/>
      <c r="M2452" s="137"/>
      <c r="N2452" s="383"/>
    </row>
    <row r="2453" spans="2:14" x14ac:dyDescent="0.2">
      <c r="B2453" s="382"/>
      <c r="C2453" s="382"/>
      <c r="D2453" s="379"/>
      <c r="E2453" s="380"/>
      <c r="F2453" s="380"/>
      <c r="G2453" s="380"/>
      <c r="H2453" s="137"/>
      <c r="I2453" s="381"/>
      <c r="J2453" s="137"/>
      <c r="K2453" s="137"/>
      <c r="L2453" s="137"/>
      <c r="M2453" s="137"/>
      <c r="N2453" s="383"/>
    </row>
    <row r="2454" spans="2:14" x14ac:dyDescent="0.2">
      <c r="B2454" s="382"/>
      <c r="C2454" s="382"/>
      <c r="D2454" s="379"/>
      <c r="E2454" s="380"/>
      <c r="F2454" s="380"/>
      <c r="G2454" s="380"/>
      <c r="H2454" s="137"/>
      <c r="I2454" s="381"/>
      <c r="J2454" s="137"/>
      <c r="K2454" s="137"/>
      <c r="L2454" s="137"/>
      <c r="M2454" s="137"/>
      <c r="N2454" s="383"/>
    </row>
    <row r="2455" spans="2:14" x14ac:dyDescent="0.2">
      <c r="B2455" s="382"/>
      <c r="C2455" s="382"/>
      <c r="D2455" s="379"/>
      <c r="E2455" s="380"/>
      <c r="F2455" s="380"/>
      <c r="G2455" s="380"/>
      <c r="H2455" s="137"/>
      <c r="I2455" s="381"/>
      <c r="J2455" s="137"/>
      <c r="K2455" s="137"/>
      <c r="L2455" s="137"/>
      <c r="M2455" s="137"/>
      <c r="N2455" s="383"/>
    </row>
    <row r="2456" spans="2:14" x14ac:dyDescent="0.2">
      <c r="B2456" s="382"/>
      <c r="C2456" s="382"/>
      <c r="D2456" s="379"/>
      <c r="E2456" s="380"/>
      <c r="F2456" s="380"/>
      <c r="G2456" s="380"/>
      <c r="H2456" s="137"/>
      <c r="I2456" s="381"/>
      <c r="J2456" s="137"/>
      <c r="K2456" s="137"/>
      <c r="L2456" s="137"/>
      <c r="M2456" s="137"/>
      <c r="N2456" s="383"/>
    </row>
    <row r="2457" spans="2:14" x14ac:dyDescent="0.2">
      <c r="B2457" s="382"/>
      <c r="C2457" s="382"/>
      <c r="D2457" s="379"/>
      <c r="E2457" s="380"/>
      <c r="F2457" s="380"/>
      <c r="G2457" s="380"/>
      <c r="H2457" s="137"/>
      <c r="I2457" s="381"/>
      <c r="J2457" s="137"/>
      <c r="K2457" s="137"/>
      <c r="L2457" s="137"/>
      <c r="M2457" s="137"/>
      <c r="N2457" s="383"/>
    </row>
    <row r="2458" spans="2:14" x14ac:dyDescent="0.2">
      <c r="B2458" s="382"/>
      <c r="C2458" s="382"/>
      <c r="D2458" s="379"/>
      <c r="E2458" s="380"/>
      <c r="F2458" s="380"/>
      <c r="G2458" s="380"/>
      <c r="H2458" s="137"/>
      <c r="I2458" s="381"/>
      <c r="J2458" s="137"/>
      <c r="K2458" s="137"/>
      <c r="L2458" s="137"/>
      <c r="M2458" s="137"/>
      <c r="N2458" s="383"/>
    </row>
    <row r="2459" spans="2:14" x14ac:dyDescent="0.2">
      <c r="B2459" s="382"/>
      <c r="C2459" s="382"/>
      <c r="D2459" s="379"/>
      <c r="E2459" s="380"/>
      <c r="F2459" s="380"/>
      <c r="G2459" s="380"/>
      <c r="H2459" s="137"/>
      <c r="I2459" s="381"/>
      <c r="J2459" s="137"/>
      <c r="K2459" s="137"/>
      <c r="L2459" s="137"/>
      <c r="M2459" s="137"/>
      <c r="N2459" s="383"/>
    </row>
    <row r="2460" spans="2:14" x14ac:dyDescent="0.2">
      <c r="B2460" s="382"/>
      <c r="C2460" s="382"/>
      <c r="D2460" s="379"/>
      <c r="E2460" s="380"/>
      <c r="F2460" s="380"/>
      <c r="G2460" s="380"/>
      <c r="H2460" s="137"/>
      <c r="I2460" s="381"/>
      <c r="J2460" s="137"/>
      <c r="K2460" s="137"/>
      <c r="L2460" s="137"/>
      <c r="M2460" s="137"/>
      <c r="N2460" s="383"/>
    </row>
    <row r="2461" spans="2:14" x14ac:dyDescent="0.2">
      <c r="B2461" s="382"/>
      <c r="C2461" s="382"/>
      <c r="D2461" s="379"/>
      <c r="E2461" s="380"/>
      <c r="F2461" s="380"/>
      <c r="G2461" s="380"/>
      <c r="H2461" s="137"/>
      <c r="I2461" s="381"/>
      <c r="J2461" s="137"/>
      <c r="K2461" s="137"/>
      <c r="L2461" s="137"/>
      <c r="M2461" s="137"/>
      <c r="N2461" s="383"/>
    </row>
    <row r="2462" spans="2:14" x14ac:dyDescent="0.2">
      <c r="B2462" s="382"/>
      <c r="C2462" s="382"/>
      <c r="D2462" s="379"/>
      <c r="E2462" s="380"/>
      <c r="F2462" s="380"/>
      <c r="G2462" s="380"/>
      <c r="H2462" s="137"/>
      <c r="I2462" s="381"/>
      <c r="J2462" s="137"/>
      <c r="K2462" s="137"/>
      <c r="L2462" s="137"/>
      <c r="M2462" s="137"/>
      <c r="N2462" s="383"/>
    </row>
    <row r="2463" spans="2:14" x14ac:dyDescent="0.2">
      <c r="B2463" s="382"/>
      <c r="C2463" s="382"/>
      <c r="D2463" s="379"/>
      <c r="E2463" s="380"/>
      <c r="F2463" s="380"/>
      <c r="G2463" s="380"/>
      <c r="H2463" s="137"/>
      <c r="I2463" s="381"/>
      <c r="J2463" s="137"/>
      <c r="K2463" s="137"/>
      <c r="L2463" s="137"/>
      <c r="M2463" s="137"/>
      <c r="N2463" s="383"/>
    </row>
    <row r="2464" spans="2:14" x14ac:dyDescent="0.2">
      <c r="B2464" s="382"/>
      <c r="C2464" s="382"/>
      <c r="D2464" s="379"/>
      <c r="E2464" s="380"/>
      <c r="F2464" s="380"/>
      <c r="G2464" s="380"/>
      <c r="H2464" s="137"/>
      <c r="I2464" s="381"/>
      <c r="J2464" s="137"/>
      <c r="K2464" s="137"/>
      <c r="L2464" s="137"/>
      <c r="M2464" s="137"/>
      <c r="N2464" s="383"/>
    </row>
    <row r="2465" spans="2:14" x14ac:dyDescent="0.2">
      <c r="B2465" s="382"/>
      <c r="C2465" s="382"/>
      <c r="D2465" s="379"/>
      <c r="E2465" s="380"/>
      <c r="F2465" s="380"/>
      <c r="G2465" s="380"/>
      <c r="H2465" s="137"/>
      <c r="I2465" s="381"/>
      <c r="J2465" s="137"/>
      <c r="K2465" s="137"/>
      <c r="L2465" s="137"/>
      <c r="M2465" s="137"/>
      <c r="N2465" s="383"/>
    </row>
    <row r="2466" spans="2:14" x14ac:dyDescent="0.2">
      <c r="B2466" s="382"/>
      <c r="C2466" s="382"/>
      <c r="D2466" s="379"/>
      <c r="E2466" s="380"/>
      <c r="F2466" s="380"/>
      <c r="G2466" s="380"/>
      <c r="H2466" s="137"/>
      <c r="I2466" s="381"/>
      <c r="J2466" s="137"/>
      <c r="K2466" s="137"/>
      <c r="L2466" s="137"/>
      <c r="M2466" s="137"/>
      <c r="N2466" s="383"/>
    </row>
    <row r="2467" spans="2:14" x14ac:dyDescent="0.2">
      <c r="B2467" s="382"/>
      <c r="C2467" s="382"/>
      <c r="D2467" s="379"/>
      <c r="E2467" s="380"/>
      <c r="F2467" s="380"/>
      <c r="G2467" s="380"/>
      <c r="H2467" s="137"/>
      <c r="I2467" s="381"/>
      <c r="J2467" s="137"/>
      <c r="K2467" s="137"/>
      <c r="L2467" s="137"/>
      <c r="M2467" s="137"/>
      <c r="N2467" s="383"/>
    </row>
    <row r="2468" spans="2:14" x14ac:dyDescent="0.2">
      <c r="B2468" s="382"/>
      <c r="C2468" s="382"/>
      <c r="D2468" s="379"/>
      <c r="E2468" s="380"/>
      <c r="F2468" s="380"/>
      <c r="G2468" s="380"/>
      <c r="H2468" s="137"/>
      <c r="I2468" s="381"/>
      <c r="J2468" s="137"/>
      <c r="K2468" s="137"/>
      <c r="L2468" s="137"/>
      <c r="M2468" s="137"/>
      <c r="N2468" s="383"/>
    </row>
    <row r="2469" spans="2:14" x14ac:dyDescent="0.2">
      <c r="B2469" s="382"/>
      <c r="C2469" s="382"/>
      <c r="D2469" s="379"/>
      <c r="E2469" s="380"/>
      <c r="F2469" s="380"/>
      <c r="G2469" s="380"/>
      <c r="H2469" s="137"/>
      <c r="I2469" s="381"/>
      <c r="J2469" s="137"/>
      <c r="K2469" s="137"/>
      <c r="L2469" s="137"/>
      <c r="M2469" s="137"/>
      <c r="N2469" s="383"/>
    </row>
    <row r="2470" spans="2:14" x14ac:dyDescent="0.2">
      <c r="B2470" s="382"/>
      <c r="C2470" s="382"/>
      <c r="D2470" s="379"/>
      <c r="E2470" s="380"/>
      <c r="F2470" s="380"/>
      <c r="G2470" s="380"/>
      <c r="H2470" s="137"/>
      <c r="I2470" s="381"/>
      <c r="J2470" s="137"/>
      <c r="K2470" s="137"/>
      <c r="L2470" s="137"/>
      <c r="M2470" s="137"/>
      <c r="N2470" s="383"/>
    </row>
    <row r="2471" spans="2:14" x14ac:dyDescent="0.2">
      <c r="B2471" s="382"/>
      <c r="C2471" s="382"/>
      <c r="D2471" s="379"/>
      <c r="E2471" s="380"/>
      <c r="F2471" s="380"/>
      <c r="G2471" s="380"/>
      <c r="H2471" s="137"/>
      <c r="I2471" s="381"/>
      <c r="J2471" s="137"/>
      <c r="K2471" s="137"/>
      <c r="L2471" s="137"/>
      <c r="M2471" s="137"/>
      <c r="N2471" s="383"/>
    </row>
    <row r="2472" spans="2:14" x14ac:dyDescent="0.2">
      <c r="B2472" s="382"/>
      <c r="C2472" s="382"/>
      <c r="D2472" s="379"/>
      <c r="E2472" s="380"/>
      <c r="F2472" s="380"/>
      <c r="G2472" s="380"/>
      <c r="H2472" s="137"/>
      <c r="I2472" s="381"/>
      <c r="J2472" s="137"/>
      <c r="K2472" s="137"/>
      <c r="L2472" s="137"/>
      <c r="M2472" s="137"/>
      <c r="N2472" s="383"/>
    </row>
    <row r="2473" spans="2:14" x14ac:dyDescent="0.2">
      <c r="B2473" s="382"/>
      <c r="C2473" s="382"/>
      <c r="D2473" s="379"/>
      <c r="E2473" s="380"/>
      <c r="F2473" s="380"/>
      <c r="G2473" s="380"/>
      <c r="H2473" s="137"/>
      <c r="I2473" s="381"/>
      <c r="J2473" s="137"/>
      <c r="K2473" s="137"/>
      <c r="L2473" s="137"/>
      <c r="M2473" s="137"/>
      <c r="N2473" s="383"/>
    </row>
    <row r="2474" spans="2:14" x14ac:dyDescent="0.2">
      <c r="B2474" s="382"/>
      <c r="C2474" s="382"/>
      <c r="D2474" s="379"/>
      <c r="E2474" s="380"/>
      <c r="F2474" s="380"/>
      <c r="G2474" s="380"/>
      <c r="H2474" s="137"/>
      <c r="I2474" s="381"/>
      <c r="J2474" s="137"/>
      <c r="K2474" s="137"/>
      <c r="L2474" s="137"/>
      <c r="M2474" s="137"/>
      <c r="N2474" s="383"/>
    </row>
    <row r="2475" spans="2:14" x14ac:dyDescent="0.2">
      <c r="B2475" s="382"/>
      <c r="C2475" s="382"/>
      <c r="D2475" s="379"/>
      <c r="E2475" s="380"/>
      <c r="F2475" s="380"/>
      <c r="G2475" s="380"/>
      <c r="H2475" s="137"/>
      <c r="I2475" s="381"/>
      <c r="J2475" s="137"/>
      <c r="K2475" s="137"/>
      <c r="L2475" s="137"/>
      <c r="M2475" s="137"/>
      <c r="N2475" s="383"/>
    </row>
    <row r="2476" spans="2:14" x14ac:dyDescent="0.2">
      <c r="B2476" s="382"/>
      <c r="C2476" s="382"/>
      <c r="D2476" s="379"/>
      <c r="E2476" s="380"/>
      <c r="F2476" s="380"/>
      <c r="G2476" s="380"/>
      <c r="H2476" s="137"/>
      <c r="I2476" s="381"/>
      <c r="J2476" s="137"/>
      <c r="K2476" s="137"/>
      <c r="L2476" s="137"/>
      <c r="M2476" s="137"/>
      <c r="N2476" s="383"/>
    </row>
    <row r="2477" spans="2:14" x14ac:dyDescent="0.2">
      <c r="B2477" s="382"/>
      <c r="C2477" s="382"/>
      <c r="D2477" s="379"/>
      <c r="E2477" s="380"/>
      <c r="F2477" s="380"/>
      <c r="G2477" s="380"/>
      <c r="H2477" s="137"/>
      <c r="I2477" s="381"/>
      <c r="J2477" s="137"/>
      <c r="K2477" s="137"/>
      <c r="L2477" s="137"/>
      <c r="M2477" s="137"/>
      <c r="N2477" s="383"/>
    </row>
    <row r="2478" spans="2:14" x14ac:dyDescent="0.2">
      <c r="B2478" s="382"/>
      <c r="C2478" s="382"/>
      <c r="D2478" s="379"/>
      <c r="E2478" s="380"/>
      <c r="F2478" s="380"/>
      <c r="G2478" s="380"/>
      <c r="H2478" s="137"/>
      <c r="I2478" s="381"/>
      <c r="J2478" s="137"/>
      <c r="K2478" s="137"/>
      <c r="L2478" s="137"/>
      <c r="M2478" s="137"/>
      <c r="N2478" s="383"/>
    </row>
    <row r="2479" spans="2:14" x14ac:dyDescent="0.2">
      <c r="B2479" s="382"/>
      <c r="C2479" s="382"/>
      <c r="D2479" s="379"/>
      <c r="E2479" s="380"/>
      <c r="F2479" s="380"/>
      <c r="G2479" s="380"/>
      <c r="H2479" s="137"/>
      <c r="I2479" s="381"/>
      <c r="J2479" s="137"/>
      <c r="K2479" s="137"/>
      <c r="L2479" s="137"/>
      <c r="M2479" s="137"/>
      <c r="N2479" s="383"/>
    </row>
    <row r="2480" spans="2:14" x14ac:dyDescent="0.2">
      <c r="B2480" s="382"/>
      <c r="C2480" s="382"/>
      <c r="D2480" s="379"/>
      <c r="E2480" s="380"/>
      <c r="F2480" s="380"/>
      <c r="G2480" s="380"/>
      <c r="H2480" s="137"/>
      <c r="I2480" s="381"/>
      <c r="J2480" s="137"/>
      <c r="K2480" s="137"/>
      <c r="L2480" s="137"/>
      <c r="M2480" s="137"/>
      <c r="N2480" s="383"/>
    </row>
    <row r="2481" spans="2:14" x14ac:dyDescent="0.2">
      <c r="B2481" s="382"/>
      <c r="C2481" s="382"/>
      <c r="D2481" s="379"/>
      <c r="E2481" s="380"/>
      <c r="F2481" s="380"/>
      <c r="G2481" s="380"/>
      <c r="H2481" s="137"/>
      <c r="I2481" s="381"/>
      <c r="J2481" s="137"/>
      <c r="K2481" s="137"/>
      <c r="L2481" s="137"/>
      <c r="M2481" s="137"/>
      <c r="N2481" s="383"/>
    </row>
    <row r="2482" spans="2:14" x14ac:dyDescent="0.2">
      <c r="B2482" s="382"/>
      <c r="C2482" s="382"/>
      <c r="D2482" s="379"/>
      <c r="E2482" s="380"/>
      <c r="F2482" s="380"/>
      <c r="G2482" s="380"/>
      <c r="H2482" s="137"/>
      <c r="I2482" s="381"/>
      <c r="J2482" s="137"/>
      <c r="K2482" s="137"/>
      <c r="L2482" s="137"/>
      <c r="M2482" s="137"/>
      <c r="N2482" s="383"/>
    </row>
    <row r="2483" spans="2:14" x14ac:dyDescent="0.2">
      <c r="B2483" s="382"/>
      <c r="C2483" s="382"/>
      <c r="D2483" s="379"/>
      <c r="E2483" s="380"/>
      <c r="F2483" s="380"/>
      <c r="G2483" s="380"/>
      <c r="H2483" s="137"/>
      <c r="I2483" s="381"/>
      <c r="J2483" s="137"/>
      <c r="K2483" s="137"/>
      <c r="L2483" s="137"/>
      <c r="M2483" s="137"/>
      <c r="N2483" s="383"/>
    </row>
    <row r="2484" spans="2:14" x14ac:dyDescent="0.2">
      <c r="B2484" s="382"/>
      <c r="C2484" s="382"/>
      <c r="D2484" s="379"/>
      <c r="E2484" s="380"/>
      <c r="F2484" s="380"/>
      <c r="G2484" s="380"/>
      <c r="H2484" s="137"/>
      <c r="I2484" s="381"/>
      <c r="J2484" s="137"/>
      <c r="K2484" s="137"/>
      <c r="L2484" s="137"/>
      <c r="M2484" s="137"/>
      <c r="N2484" s="383"/>
    </row>
    <row r="2485" spans="2:14" x14ac:dyDescent="0.2">
      <c r="B2485" s="382"/>
      <c r="C2485" s="382"/>
      <c r="D2485" s="379"/>
      <c r="E2485" s="380"/>
      <c r="F2485" s="380"/>
      <c r="G2485" s="380"/>
      <c r="H2485" s="137"/>
      <c r="I2485" s="381"/>
      <c r="J2485" s="137"/>
      <c r="K2485" s="137"/>
      <c r="L2485" s="137"/>
      <c r="M2485" s="137"/>
      <c r="N2485" s="383"/>
    </row>
    <row r="2486" spans="2:14" x14ac:dyDescent="0.2">
      <c r="B2486" s="382"/>
      <c r="C2486" s="382"/>
      <c r="D2486" s="379"/>
      <c r="E2486" s="380"/>
      <c r="F2486" s="380"/>
      <c r="G2486" s="380"/>
      <c r="H2486" s="137"/>
      <c r="I2486" s="381"/>
      <c r="J2486" s="137"/>
      <c r="K2486" s="137"/>
      <c r="L2486" s="137"/>
      <c r="M2486" s="137"/>
      <c r="N2486" s="383"/>
    </row>
    <row r="2487" spans="2:14" x14ac:dyDescent="0.2">
      <c r="B2487" s="382"/>
      <c r="C2487" s="382"/>
      <c r="D2487" s="379"/>
      <c r="E2487" s="380"/>
      <c r="F2487" s="380"/>
      <c r="G2487" s="380"/>
      <c r="H2487" s="137"/>
      <c r="I2487" s="381"/>
      <c r="J2487" s="137"/>
      <c r="K2487" s="137"/>
      <c r="L2487" s="137"/>
      <c r="M2487" s="137"/>
      <c r="N2487" s="383"/>
    </row>
    <row r="2488" spans="2:14" x14ac:dyDescent="0.2">
      <c r="B2488" s="382"/>
      <c r="C2488" s="382"/>
      <c r="D2488" s="379"/>
      <c r="E2488" s="380"/>
      <c r="F2488" s="380"/>
      <c r="G2488" s="380"/>
      <c r="H2488" s="137"/>
      <c r="I2488" s="381"/>
      <c r="J2488" s="137"/>
      <c r="K2488" s="137"/>
      <c r="L2488" s="137"/>
      <c r="M2488" s="137"/>
      <c r="N2488" s="383"/>
    </row>
    <row r="2489" spans="2:14" x14ac:dyDescent="0.2">
      <c r="B2489" s="382"/>
      <c r="C2489" s="382"/>
      <c r="D2489" s="379"/>
      <c r="E2489" s="380"/>
      <c r="F2489" s="380"/>
      <c r="G2489" s="380"/>
      <c r="H2489" s="137"/>
      <c r="I2489" s="381"/>
      <c r="J2489" s="137"/>
      <c r="K2489" s="137"/>
      <c r="L2489" s="137"/>
      <c r="M2489" s="137"/>
      <c r="N2489" s="383"/>
    </row>
    <row r="2490" spans="2:14" x14ac:dyDescent="0.2">
      <c r="B2490" s="382"/>
      <c r="C2490" s="382"/>
      <c r="D2490" s="379"/>
      <c r="E2490" s="380"/>
      <c r="F2490" s="380"/>
      <c r="G2490" s="380"/>
      <c r="H2490" s="137"/>
      <c r="I2490" s="381"/>
      <c r="J2490" s="137"/>
      <c r="K2490" s="137"/>
      <c r="L2490" s="137"/>
      <c r="M2490" s="137"/>
      <c r="N2490" s="383"/>
    </row>
    <row r="2491" spans="2:14" x14ac:dyDescent="0.2">
      <c r="B2491" s="382"/>
      <c r="C2491" s="382"/>
      <c r="D2491" s="379"/>
      <c r="E2491" s="380"/>
      <c r="F2491" s="380"/>
      <c r="G2491" s="380"/>
      <c r="H2491" s="137"/>
      <c r="I2491" s="381"/>
      <c r="J2491" s="137"/>
      <c r="K2491" s="137"/>
      <c r="L2491" s="137"/>
      <c r="M2491" s="137"/>
      <c r="N2491" s="383"/>
    </row>
    <row r="2492" spans="2:14" x14ac:dyDescent="0.2">
      <c r="B2492" s="382"/>
      <c r="C2492" s="382"/>
      <c r="D2492" s="379"/>
      <c r="E2492" s="380"/>
      <c r="F2492" s="380"/>
      <c r="G2492" s="380"/>
      <c r="H2492" s="137"/>
      <c r="I2492" s="381"/>
      <c r="J2492" s="137"/>
      <c r="K2492" s="137"/>
      <c r="L2492" s="137"/>
      <c r="M2492" s="137"/>
      <c r="N2492" s="383"/>
    </row>
    <row r="2493" spans="2:14" x14ac:dyDescent="0.2">
      <c r="B2493" s="382"/>
      <c r="C2493" s="382"/>
      <c r="D2493" s="379"/>
      <c r="E2493" s="380"/>
      <c r="F2493" s="380"/>
      <c r="G2493" s="380"/>
      <c r="H2493" s="137"/>
      <c r="I2493" s="381"/>
      <c r="J2493" s="137"/>
      <c r="K2493" s="137"/>
      <c r="L2493" s="137"/>
      <c r="M2493" s="137"/>
      <c r="N2493" s="383"/>
    </row>
    <row r="2494" spans="2:14" x14ac:dyDescent="0.2">
      <c r="B2494" s="382"/>
      <c r="C2494" s="382"/>
      <c r="D2494" s="379"/>
      <c r="E2494" s="380"/>
      <c r="F2494" s="380"/>
      <c r="G2494" s="380"/>
      <c r="H2494" s="137"/>
      <c r="I2494" s="381"/>
      <c r="J2494" s="137"/>
      <c r="K2494" s="137"/>
      <c r="L2494" s="137"/>
      <c r="M2494" s="137"/>
      <c r="N2494" s="383"/>
    </row>
    <row r="2495" spans="2:14" x14ac:dyDescent="0.2">
      <c r="B2495" s="382"/>
      <c r="C2495" s="382"/>
      <c r="D2495" s="379"/>
      <c r="E2495" s="380"/>
      <c r="F2495" s="380"/>
      <c r="G2495" s="380"/>
      <c r="H2495" s="137"/>
      <c r="I2495" s="381"/>
      <c r="J2495" s="137"/>
      <c r="K2495" s="137"/>
      <c r="L2495" s="137"/>
      <c r="M2495" s="137"/>
      <c r="N2495" s="383"/>
    </row>
    <row r="2496" spans="2:14" x14ac:dyDescent="0.2">
      <c r="B2496" s="382"/>
      <c r="C2496" s="382"/>
      <c r="D2496" s="379"/>
      <c r="E2496" s="380"/>
      <c r="F2496" s="380"/>
      <c r="G2496" s="380"/>
      <c r="H2496" s="137"/>
      <c r="I2496" s="381"/>
      <c r="J2496" s="137"/>
      <c r="K2496" s="137"/>
      <c r="L2496" s="137"/>
      <c r="M2496" s="137"/>
      <c r="N2496" s="383"/>
    </row>
    <row r="2497" spans="2:14" x14ac:dyDescent="0.2">
      <c r="B2497" s="382"/>
      <c r="C2497" s="382"/>
      <c r="D2497" s="379"/>
      <c r="E2497" s="380"/>
      <c r="F2497" s="380"/>
      <c r="G2497" s="380"/>
      <c r="H2497" s="137"/>
      <c r="I2497" s="381"/>
      <c r="J2497" s="137"/>
      <c r="K2497" s="137"/>
      <c r="L2497" s="137"/>
      <c r="M2497" s="137"/>
      <c r="N2497" s="383"/>
    </row>
    <row r="2498" spans="2:14" x14ac:dyDescent="0.2">
      <c r="B2498" s="382"/>
      <c r="C2498" s="382"/>
      <c r="D2498" s="379"/>
      <c r="E2498" s="380"/>
      <c r="F2498" s="380"/>
      <c r="G2498" s="380"/>
      <c r="H2498" s="137"/>
      <c r="I2498" s="381"/>
      <c r="J2498" s="137"/>
      <c r="K2498" s="137"/>
      <c r="L2498" s="137"/>
      <c r="M2498" s="137"/>
      <c r="N2498" s="383"/>
    </row>
    <row r="2499" spans="2:14" x14ac:dyDescent="0.2">
      <c r="B2499" s="382"/>
      <c r="C2499" s="382"/>
      <c r="D2499" s="379"/>
      <c r="E2499" s="380"/>
      <c r="F2499" s="380"/>
      <c r="G2499" s="380"/>
      <c r="H2499" s="137"/>
      <c r="I2499" s="381"/>
      <c r="J2499" s="137"/>
      <c r="K2499" s="137"/>
      <c r="L2499" s="137"/>
      <c r="M2499" s="137"/>
      <c r="N2499" s="383"/>
    </row>
    <row r="2500" spans="2:14" x14ac:dyDescent="0.2">
      <c r="B2500" s="382"/>
      <c r="C2500" s="382"/>
      <c r="D2500" s="379"/>
      <c r="E2500" s="380"/>
      <c r="F2500" s="380"/>
      <c r="G2500" s="380"/>
      <c r="H2500" s="137"/>
      <c r="I2500" s="381"/>
      <c r="J2500" s="137"/>
      <c r="K2500" s="137"/>
      <c r="L2500" s="137"/>
      <c r="M2500" s="137"/>
      <c r="N2500" s="383"/>
    </row>
    <row r="2501" spans="2:14" x14ac:dyDescent="0.2">
      <c r="B2501" s="328"/>
      <c r="C2501" s="328"/>
      <c r="D2501" s="329"/>
      <c r="E2501" s="330"/>
      <c r="F2501" s="330"/>
      <c r="G2501" s="330"/>
      <c r="H2501" s="331"/>
      <c r="I2501" s="332"/>
      <c r="J2501" s="332"/>
      <c r="K2501" s="332"/>
      <c r="L2501" s="332"/>
      <c r="M2501" s="332"/>
      <c r="N2501" s="333"/>
    </row>
    <row r="2502" spans="2:14" x14ac:dyDescent="0.2">
      <c r="B2502" s="328"/>
      <c r="C2502" s="328"/>
      <c r="D2502" s="329"/>
      <c r="E2502" s="330"/>
      <c r="F2502" s="330"/>
      <c r="G2502" s="330"/>
      <c r="H2502" s="331"/>
      <c r="I2502" s="332"/>
      <c r="J2502" s="332"/>
      <c r="K2502" s="332"/>
      <c r="L2502" s="332"/>
      <c r="M2502" s="332"/>
      <c r="N2502" s="333"/>
    </row>
    <row r="2503" spans="2:14" x14ac:dyDescent="0.2">
      <c r="B2503" s="328"/>
      <c r="C2503" s="328"/>
      <c r="D2503" s="329"/>
      <c r="E2503" s="330"/>
      <c r="F2503" s="330"/>
      <c r="G2503" s="330"/>
      <c r="H2503" s="331"/>
      <c r="I2503" s="332"/>
      <c r="J2503" s="332"/>
      <c r="K2503" s="332"/>
      <c r="L2503" s="332"/>
      <c r="M2503" s="332"/>
      <c r="N2503" s="333"/>
    </row>
    <row r="2504" spans="2:14" x14ac:dyDescent="0.2">
      <c r="B2504" s="328"/>
      <c r="C2504" s="328"/>
      <c r="D2504" s="329"/>
      <c r="E2504" s="330"/>
      <c r="F2504" s="330"/>
      <c r="G2504" s="330"/>
      <c r="H2504" s="331"/>
      <c r="I2504" s="332"/>
      <c r="J2504" s="332"/>
      <c r="K2504" s="332"/>
      <c r="L2504" s="332"/>
      <c r="M2504" s="332"/>
      <c r="N2504" s="333"/>
    </row>
    <row r="2505" spans="2:14" x14ac:dyDescent="0.2">
      <c r="B2505" s="328"/>
      <c r="C2505" s="328"/>
      <c r="D2505" s="329"/>
      <c r="E2505" s="330"/>
      <c r="F2505" s="330"/>
      <c r="G2505" s="330"/>
      <c r="H2505" s="331"/>
      <c r="I2505" s="332"/>
      <c r="J2505" s="332"/>
      <c r="K2505" s="332"/>
      <c r="L2505" s="332"/>
      <c r="M2505" s="332"/>
      <c r="N2505" s="333"/>
    </row>
    <row r="2506" spans="2:14" x14ac:dyDescent="0.2">
      <c r="B2506" s="328"/>
      <c r="C2506" s="328"/>
      <c r="D2506" s="329"/>
      <c r="E2506" s="330"/>
      <c r="F2506" s="330"/>
      <c r="G2506" s="330"/>
      <c r="H2506" s="331"/>
      <c r="I2506" s="332"/>
      <c r="J2506" s="332"/>
      <c r="K2506" s="332"/>
      <c r="L2506" s="332"/>
      <c r="M2506" s="332"/>
      <c r="N2506" s="333"/>
    </row>
    <row r="2507" spans="2:14" x14ac:dyDescent="0.2">
      <c r="B2507" s="328"/>
      <c r="C2507" s="328"/>
      <c r="D2507" s="329"/>
      <c r="E2507" s="330"/>
      <c r="F2507" s="330"/>
      <c r="G2507" s="330"/>
      <c r="H2507" s="331"/>
      <c r="I2507" s="332"/>
      <c r="J2507" s="332"/>
      <c r="K2507" s="332"/>
      <c r="L2507" s="332"/>
      <c r="M2507" s="332"/>
      <c r="N2507" s="333"/>
    </row>
    <row r="2508" spans="2:14" x14ac:dyDescent="0.2">
      <c r="B2508" s="328"/>
      <c r="C2508" s="328"/>
      <c r="D2508" s="329"/>
      <c r="E2508" s="330"/>
      <c r="F2508" s="330"/>
      <c r="G2508" s="330"/>
      <c r="H2508" s="331"/>
      <c r="I2508" s="332"/>
      <c r="J2508" s="332"/>
      <c r="K2508" s="332"/>
      <c r="L2508" s="332"/>
      <c r="M2508" s="332"/>
      <c r="N2508" s="333"/>
    </row>
    <row r="2509" spans="2:14" x14ac:dyDescent="0.2">
      <c r="B2509" s="328"/>
      <c r="C2509" s="328"/>
      <c r="D2509" s="329"/>
      <c r="E2509" s="330"/>
      <c r="F2509" s="330"/>
      <c r="G2509" s="330"/>
      <c r="H2509" s="331"/>
      <c r="I2509" s="332"/>
      <c r="J2509" s="332"/>
      <c r="K2509" s="332"/>
      <c r="L2509" s="332"/>
      <c r="M2509" s="332"/>
      <c r="N2509" s="333"/>
    </row>
    <row r="2510" spans="2:14" x14ac:dyDescent="0.2">
      <c r="B2510" s="328"/>
      <c r="C2510" s="328"/>
      <c r="D2510" s="329"/>
      <c r="E2510" s="330"/>
      <c r="F2510" s="330"/>
      <c r="G2510" s="330"/>
      <c r="H2510" s="331"/>
      <c r="I2510" s="332"/>
      <c r="J2510" s="332"/>
      <c r="K2510" s="332"/>
      <c r="L2510" s="332"/>
      <c r="M2510" s="332"/>
      <c r="N2510" s="333"/>
    </row>
    <row r="2511" spans="2:14" x14ac:dyDescent="0.2">
      <c r="B2511" s="328"/>
      <c r="C2511" s="328"/>
      <c r="D2511" s="329"/>
      <c r="E2511" s="330"/>
      <c r="F2511" s="330"/>
      <c r="G2511" s="330"/>
      <c r="H2511" s="331"/>
      <c r="I2511" s="332"/>
      <c r="J2511" s="332"/>
      <c r="K2511" s="332"/>
      <c r="L2511" s="332"/>
      <c r="M2511" s="332"/>
      <c r="N2511" s="333"/>
    </row>
    <row r="2512" spans="2:14" x14ac:dyDescent="0.2">
      <c r="B2512" s="328"/>
      <c r="C2512" s="328"/>
      <c r="D2512" s="329"/>
      <c r="E2512" s="330"/>
      <c r="F2512" s="330"/>
      <c r="G2512" s="330"/>
      <c r="H2512" s="331"/>
      <c r="I2512" s="332"/>
      <c r="J2512" s="332"/>
      <c r="K2512" s="332"/>
      <c r="L2512" s="332"/>
      <c r="M2512" s="332"/>
      <c r="N2512" s="333"/>
    </row>
    <row r="2513" spans="2:14" x14ac:dyDescent="0.2">
      <c r="B2513" s="328"/>
      <c r="C2513" s="328"/>
      <c r="D2513" s="329"/>
      <c r="E2513" s="330"/>
      <c r="F2513" s="330"/>
      <c r="G2513" s="330"/>
      <c r="H2513" s="331"/>
      <c r="I2513" s="332"/>
      <c r="J2513" s="332"/>
      <c r="K2513" s="332"/>
      <c r="L2513" s="332"/>
      <c r="M2513" s="332"/>
      <c r="N2513" s="333"/>
    </row>
    <row r="2514" spans="2:14" x14ac:dyDescent="0.2">
      <c r="B2514" s="328"/>
      <c r="C2514" s="328"/>
      <c r="D2514" s="329"/>
      <c r="E2514" s="330"/>
      <c r="F2514" s="330"/>
      <c r="G2514" s="330"/>
      <c r="H2514" s="331"/>
      <c r="I2514" s="332"/>
      <c r="J2514" s="332"/>
      <c r="K2514" s="332"/>
      <c r="L2514" s="332"/>
      <c r="M2514" s="332"/>
      <c r="N2514" s="333"/>
    </row>
    <row r="2515" spans="2:14" x14ac:dyDescent="0.2">
      <c r="B2515" s="328"/>
      <c r="C2515" s="328"/>
      <c r="D2515" s="329"/>
      <c r="E2515" s="330"/>
      <c r="F2515" s="330"/>
      <c r="G2515" s="330"/>
      <c r="H2515" s="331"/>
      <c r="I2515" s="332"/>
      <c r="J2515" s="332"/>
      <c r="K2515" s="332"/>
      <c r="L2515" s="332"/>
      <c r="M2515" s="332"/>
      <c r="N2515" s="333"/>
    </row>
    <row r="2516" spans="2:14" x14ac:dyDescent="0.2">
      <c r="B2516" s="328"/>
      <c r="C2516" s="328"/>
      <c r="D2516" s="329"/>
      <c r="E2516" s="330"/>
      <c r="F2516" s="330"/>
      <c r="G2516" s="330"/>
      <c r="H2516" s="331"/>
      <c r="I2516" s="332"/>
      <c r="J2516" s="332"/>
      <c r="K2516" s="332"/>
      <c r="L2516" s="332"/>
      <c r="M2516" s="332"/>
      <c r="N2516" s="333"/>
    </row>
    <row r="2517" spans="2:14" x14ac:dyDescent="0.2">
      <c r="B2517" s="328"/>
      <c r="C2517" s="328"/>
      <c r="D2517" s="329"/>
      <c r="E2517" s="330"/>
      <c r="F2517" s="330"/>
      <c r="G2517" s="330"/>
      <c r="H2517" s="331"/>
      <c r="I2517" s="332"/>
      <c r="J2517" s="332"/>
      <c r="K2517" s="332"/>
      <c r="L2517" s="332"/>
      <c r="M2517" s="332"/>
      <c r="N2517" s="333"/>
    </row>
    <row r="2518" spans="2:14" x14ac:dyDescent="0.2">
      <c r="B2518" s="328"/>
      <c r="C2518" s="328"/>
      <c r="D2518" s="329"/>
      <c r="E2518" s="330"/>
      <c r="F2518" s="330"/>
      <c r="G2518" s="330"/>
      <c r="H2518" s="331"/>
      <c r="I2518" s="332"/>
      <c r="J2518" s="332"/>
      <c r="K2518" s="332"/>
      <c r="L2518" s="332"/>
      <c r="M2518" s="332"/>
      <c r="N2518" s="333"/>
    </row>
    <row r="2519" spans="2:14" x14ac:dyDescent="0.2">
      <c r="B2519" s="328"/>
      <c r="C2519" s="328"/>
      <c r="D2519" s="329"/>
      <c r="E2519" s="330"/>
      <c r="F2519" s="330"/>
      <c r="G2519" s="330"/>
      <c r="H2519" s="331"/>
      <c r="I2519" s="332"/>
      <c r="J2519" s="332"/>
      <c r="K2519" s="332"/>
      <c r="L2519" s="332"/>
      <c r="M2519" s="332"/>
      <c r="N2519" s="333"/>
    </row>
    <row r="2520" spans="2:14" x14ac:dyDescent="0.2">
      <c r="B2520" s="328"/>
      <c r="C2520" s="328"/>
      <c r="D2520" s="329"/>
      <c r="E2520" s="330"/>
      <c r="F2520" s="330"/>
      <c r="G2520" s="330"/>
      <c r="H2520" s="331"/>
      <c r="I2520" s="332"/>
      <c r="J2520" s="332"/>
      <c r="K2520" s="332"/>
      <c r="L2520" s="332"/>
      <c r="M2520" s="332"/>
      <c r="N2520" s="333"/>
    </row>
    <row r="2521" spans="2:14" x14ac:dyDescent="0.2">
      <c r="B2521" s="328"/>
      <c r="C2521" s="328"/>
      <c r="D2521" s="329"/>
      <c r="E2521" s="330"/>
      <c r="F2521" s="330"/>
      <c r="G2521" s="330"/>
      <c r="H2521" s="331"/>
      <c r="I2521" s="332"/>
      <c r="J2521" s="332"/>
      <c r="K2521" s="332"/>
      <c r="L2521" s="332"/>
      <c r="M2521" s="332"/>
      <c r="N2521" s="333"/>
    </row>
    <row r="2522" spans="2:14" x14ac:dyDescent="0.2">
      <c r="B2522" s="328"/>
      <c r="C2522" s="328"/>
      <c r="D2522" s="329"/>
      <c r="E2522" s="330"/>
      <c r="F2522" s="330"/>
      <c r="G2522" s="330"/>
      <c r="H2522" s="331"/>
      <c r="I2522" s="332"/>
      <c r="J2522" s="332"/>
      <c r="K2522" s="332"/>
      <c r="L2522" s="332"/>
      <c r="M2522" s="332"/>
      <c r="N2522" s="333"/>
    </row>
    <row r="2523" spans="2:14" x14ac:dyDescent="0.2">
      <c r="B2523" s="328"/>
      <c r="C2523" s="328"/>
      <c r="D2523" s="329"/>
      <c r="E2523" s="330"/>
      <c r="F2523" s="330"/>
      <c r="G2523" s="330"/>
      <c r="H2523" s="331"/>
      <c r="I2523" s="332"/>
      <c r="J2523" s="332"/>
      <c r="K2523" s="332"/>
      <c r="L2523" s="332"/>
      <c r="M2523" s="332"/>
      <c r="N2523" s="333"/>
    </row>
    <row r="2524" spans="2:14" x14ac:dyDescent="0.2">
      <c r="B2524" s="328"/>
      <c r="C2524" s="328"/>
      <c r="D2524" s="329"/>
      <c r="E2524" s="330"/>
      <c r="F2524" s="330"/>
      <c r="G2524" s="330"/>
      <c r="H2524" s="331"/>
      <c r="I2524" s="332"/>
      <c r="J2524" s="332"/>
      <c r="K2524" s="332"/>
      <c r="L2524" s="332"/>
      <c r="M2524" s="332"/>
      <c r="N2524" s="333"/>
    </row>
    <row r="2525" spans="2:14" x14ac:dyDescent="0.2">
      <c r="B2525" s="328"/>
      <c r="C2525" s="328"/>
      <c r="D2525" s="329"/>
      <c r="E2525" s="330"/>
      <c r="F2525" s="330"/>
      <c r="G2525" s="330"/>
      <c r="H2525" s="331"/>
      <c r="I2525" s="332"/>
      <c r="J2525" s="332"/>
      <c r="K2525" s="332"/>
      <c r="L2525" s="332"/>
      <c r="M2525" s="332"/>
      <c r="N2525" s="333"/>
    </row>
    <row r="2526" spans="2:14" x14ac:dyDescent="0.2">
      <c r="B2526" s="328"/>
      <c r="C2526" s="328"/>
      <c r="D2526" s="329"/>
      <c r="E2526" s="330"/>
      <c r="F2526" s="330"/>
      <c r="G2526" s="330"/>
      <c r="H2526" s="331"/>
      <c r="I2526" s="332"/>
      <c r="J2526" s="332"/>
      <c r="K2526" s="332"/>
      <c r="L2526" s="332"/>
      <c r="M2526" s="332"/>
      <c r="N2526" s="333"/>
    </row>
    <row r="2527" spans="2:14" x14ac:dyDescent="0.2">
      <c r="B2527" s="328"/>
      <c r="C2527" s="328"/>
      <c r="D2527" s="329"/>
      <c r="E2527" s="330"/>
      <c r="F2527" s="330"/>
      <c r="G2527" s="330"/>
      <c r="H2527" s="331"/>
      <c r="I2527" s="332"/>
      <c r="J2527" s="332"/>
      <c r="K2527" s="332"/>
      <c r="L2527" s="332"/>
      <c r="M2527" s="332"/>
      <c r="N2527" s="333"/>
    </row>
    <row r="2528" spans="2:14" x14ac:dyDescent="0.2">
      <c r="B2528" s="328"/>
      <c r="C2528" s="328"/>
      <c r="D2528" s="329"/>
      <c r="E2528" s="330"/>
      <c r="F2528" s="330"/>
      <c r="G2528" s="330"/>
      <c r="H2528" s="331"/>
      <c r="I2528" s="332"/>
      <c r="J2528" s="332"/>
      <c r="K2528" s="332"/>
      <c r="L2528" s="332"/>
      <c r="M2528" s="332"/>
      <c r="N2528" s="333"/>
    </row>
    <row r="2529" spans="2:14" x14ac:dyDescent="0.2">
      <c r="B2529" s="328"/>
      <c r="C2529" s="328"/>
      <c r="D2529" s="329"/>
      <c r="E2529" s="330"/>
      <c r="F2529" s="330"/>
      <c r="G2529" s="330"/>
      <c r="H2529" s="331"/>
      <c r="I2529" s="332"/>
      <c r="J2529" s="332"/>
      <c r="K2529" s="332"/>
      <c r="L2529" s="332"/>
      <c r="M2529" s="332"/>
      <c r="N2529" s="333"/>
    </row>
    <row r="2530" spans="2:14" x14ac:dyDescent="0.2">
      <c r="B2530" s="328"/>
      <c r="C2530" s="328"/>
      <c r="D2530" s="329"/>
      <c r="E2530" s="330"/>
      <c r="F2530" s="330"/>
      <c r="G2530" s="330"/>
      <c r="H2530" s="331"/>
      <c r="I2530" s="332"/>
      <c r="J2530" s="332"/>
      <c r="K2530" s="332"/>
      <c r="L2530" s="332"/>
      <c r="M2530" s="332"/>
      <c r="N2530" s="333"/>
    </row>
    <row r="2531" spans="2:14" x14ac:dyDescent="0.2">
      <c r="B2531" s="328"/>
      <c r="C2531" s="328"/>
      <c r="D2531" s="329"/>
      <c r="E2531" s="330"/>
      <c r="F2531" s="330"/>
      <c r="G2531" s="330"/>
      <c r="H2531" s="331"/>
      <c r="I2531" s="332"/>
      <c r="J2531" s="332"/>
      <c r="K2531" s="332"/>
      <c r="L2531" s="332"/>
      <c r="M2531" s="332"/>
      <c r="N2531" s="333"/>
    </row>
    <row r="2532" spans="2:14" x14ac:dyDescent="0.2">
      <c r="B2532" s="328"/>
      <c r="C2532" s="328"/>
      <c r="D2532" s="329"/>
      <c r="E2532" s="330"/>
      <c r="F2532" s="330"/>
      <c r="G2532" s="330"/>
      <c r="H2532" s="331"/>
      <c r="I2532" s="332"/>
      <c r="J2532" s="332"/>
      <c r="K2532" s="332"/>
      <c r="L2532" s="332"/>
      <c r="M2532" s="332"/>
      <c r="N2532" s="333"/>
    </row>
    <row r="2533" spans="2:14" x14ac:dyDescent="0.2">
      <c r="B2533" s="328"/>
      <c r="C2533" s="328"/>
      <c r="D2533" s="329"/>
      <c r="E2533" s="330"/>
      <c r="F2533" s="330"/>
      <c r="G2533" s="330"/>
      <c r="H2533" s="331"/>
      <c r="I2533" s="332"/>
      <c r="J2533" s="332"/>
      <c r="K2533" s="332"/>
      <c r="L2533" s="332"/>
      <c r="M2533" s="332"/>
      <c r="N2533" s="333"/>
    </row>
    <row r="2534" spans="2:14" x14ac:dyDescent="0.2">
      <c r="B2534" s="328"/>
      <c r="C2534" s="328"/>
      <c r="D2534" s="329"/>
      <c r="E2534" s="330"/>
      <c r="F2534" s="330"/>
      <c r="G2534" s="330"/>
      <c r="H2534" s="331"/>
      <c r="I2534" s="332"/>
      <c r="J2534" s="332"/>
      <c r="K2534" s="332"/>
      <c r="L2534" s="332"/>
      <c r="M2534" s="332"/>
      <c r="N2534" s="333"/>
    </row>
    <row r="2535" spans="2:14" x14ac:dyDescent="0.2">
      <c r="B2535" s="328"/>
      <c r="C2535" s="328"/>
      <c r="D2535" s="329"/>
      <c r="E2535" s="330"/>
      <c r="F2535" s="330"/>
      <c r="G2535" s="330"/>
      <c r="H2535" s="331"/>
      <c r="I2535" s="332"/>
      <c r="J2535" s="332"/>
      <c r="K2535" s="332"/>
      <c r="L2535" s="332"/>
      <c r="M2535" s="332"/>
      <c r="N2535" s="333"/>
    </row>
    <row r="2536" spans="2:14" x14ac:dyDescent="0.2">
      <c r="B2536" s="328"/>
      <c r="C2536" s="328"/>
      <c r="D2536" s="329"/>
      <c r="E2536" s="330"/>
      <c r="F2536" s="330"/>
      <c r="G2536" s="330"/>
      <c r="H2536" s="331"/>
      <c r="I2536" s="332"/>
      <c r="J2536" s="332"/>
      <c r="K2536" s="332"/>
      <c r="L2536" s="332"/>
      <c r="M2536" s="332"/>
      <c r="N2536" s="333"/>
    </row>
    <row r="2537" spans="2:14" x14ac:dyDescent="0.2">
      <c r="B2537" s="328"/>
      <c r="C2537" s="328"/>
      <c r="D2537" s="329"/>
      <c r="E2537" s="330"/>
      <c r="F2537" s="330"/>
      <c r="G2537" s="330"/>
      <c r="H2537" s="331"/>
      <c r="I2537" s="332"/>
      <c r="J2537" s="332"/>
      <c r="K2537" s="332"/>
      <c r="L2537" s="332"/>
      <c r="M2537" s="332"/>
      <c r="N2537" s="333"/>
    </row>
    <row r="2538" spans="2:14" x14ac:dyDescent="0.2">
      <c r="B2538" s="328"/>
      <c r="C2538" s="328"/>
      <c r="D2538" s="329"/>
      <c r="E2538" s="330"/>
      <c r="F2538" s="330"/>
      <c r="G2538" s="330"/>
      <c r="H2538" s="331"/>
      <c r="I2538" s="332"/>
      <c r="J2538" s="332"/>
      <c r="K2538" s="332"/>
      <c r="L2538" s="332"/>
      <c r="M2538" s="332"/>
      <c r="N2538" s="333"/>
    </row>
    <row r="2539" spans="2:14" x14ac:dyDescent="0.2">
      <c r="B2539" s="328"/>
      <c r="C2539" s="328"/>
      <c r="D2539" s="329"/>
      <c r="E2539" s="330"/>
      <c r="F2539" s="330"/>
      <c r="G2539" s="330"/>
      <c r="H2539" s="331"/>
      <c r="I2539" s="332"/>
      <c r="J2539" s="332"/>
      <c r="K2539" s="332"/>
      <c r="L2539" s="332"/>
      <c r="M2539" s="332"/>
      <c r="N2539" s="333"/>
    </row>
    <row r="2540" spans="2:14" x14ac:dyDescent="0.2">
      <c r="B2540" s="328"/>
      <c r="C2540" s="328"/>
      <c r="D2540" s="329"/>
      <c r="E2540" s="330"/>
      <c r="F2540" s="330"/>
      <c r="G2540" s="330"/>
      <c r="H2540" s="331"/>
      <c r="I2540" s="332"/>
      <c r="J2540" s="332"/>
      <c r="K2540" s="332"/>
      <c r="L2540" s="332"/>
      <c r="M2540" s="332"/>
      <c r="N2540" s="333"/>
    </row>
    <row r="2541" spans="2:14" x14ac:dyDescent="0.2">
      <c r="B2541" s="328"/>
      <c r="C2541" s="328"/>
      <c r="D2541" s="329"/>
      <c r="E2541" s="330"/>
      <c r="F2541" s="330"/>
      <c r="G2541" s="330"/>
      <c r="H2541" s="331"/>
      <c r="I2541" s="332"/>
      <c r="J2541" s="332"/>
      <c r="K2541" s="332"/>
      <c r="L2541" s="332"/>
      <c r="M2541" s="332"/>
      <c r="N2541" s="333"/>
    </row>
    <row r="2542" spans="2:14" x14ac:dyDescent="0.2">
      <c r="B2542" s="328"/>
      <c r="C2542" s="328"/>
      <c r="D2542" s="329"/>
      <c r="E2542" s="330"/>
      <c r="F2542" s="330"/>
      <c r="G2542" s="330"/>
      <c r="H2542" s="331"/>
      <c r="I2542" s="332"/>
      <c r="J2542" s="332"/>
      <c r="K2542" s="332"/>
      <c r="L2542" s="332"/>
      <c r="M2542" s="332"/>
      <c r="N2542" s="333"/>
    </row>
    <row r="2543" spans="2:14" x14ac:dyDescent="0.2">
      <c r="B2543" s="328"/>
      <c r="C2543" s="328"/>
      <c r="D2543" s="329"/>
      <c r="E2543" s="330"/>
      <c r="F2543" s="330"/>
      <c r="G2543" s="330"/>
      <c r="H2543" s="331"/>
      <c r="I2543" s="332"/>
      <c r="J2543" s="332"/>
      <c r="K2543" s="332"/>
      <c r="L2543" s="332"/>
      <c r="M2543" s="332"/>
      <c r="N2543" s="333"/>
    </row>
    <row r="2544" spans="2:14" x14ac:dyDescent="0.2">
      <c r="B2544" s="328"/>
      <c r="C2544" s="328"/>
      <c r="D2544" s="329"/>
      <c r="E2544" s="330"/>
      <c r="F2544" s="330"/>
      <c r="G2544" s="330"/>
      <c r="H2544" s="331"/>
      <c r="I2544" s="332"/>
      <c r="J2544" s="332"/>
      <c r="K2544" s="332"/>
      <c r="L2544" s="332"/>
      <c r="M2544" s="332"/>
      <c r="N2544" s="333"/>
    </row>
    <row r="2545" spans="2:14" x14ac:dyDescent="0.2">
      <c r="B2545" s="328"/>
      <c r="C2545" s="328"/>
      <c r="D2545" s="329"/>
      <c r="E2545" s="330"/>
      <c r="F2545" s="330"/>
      <c r="G2545" s="330"/>
      <c r="H2545" s="331"/>
      <c r="I2545" s="332"/>
      <c r="J2545" s="332"/>
      <c r="K2545" s="332"/>
      <c r="L2545" s="332"/>
      <c r="M2545" s="332"/>
      <c r="N2545" s="333"/>
    </row>
    <row r="2546" spans="2:14" x14ac:dyDescent="0.2">
      <c r="B2546" s="328"/>
      <c r="C2546" s="328"/>
      <c r="D2546" s="329"/>
      <c r="E2546" s="330"/>
      <c r="F2546" s="330"/>
      <c r="G2546" s="330"/>
      <c r="H2546" s="331"/>
      <c r="I2546" s="332"/>
      <c r="J2546" s="332"/>
      <c r="K2546" s="332"/>
      <c r="L2546" s="332"/>
      <c r="M2546" s="332"/>
      <c r="N2546" s="333"/>
    </row>
    <row r="2547" spans="2:14" x14ac:dyDescent="0.2">
      <c r="B2547" s="328"/>
      <c r="C2547" s="328"/>
      <c r="D2547" s="329"/>
      <c r="E2547" s="330"/>
      <c r="F2547" s="330"/>
      <c r="G2547" s="330"/>
      <c r="H2547" s="331"/>
      <c r="I2547" s="332"/>
      <c r="J2547" s="332"/>
      <c r="K2547" s="332"/>
      <c r="L2547" s="332"/>
      <c r="M2547" s="332"/>
      <c r="N2547" s="333"/>
    </row>
    <row r="2548" spans="2:14" x14ac:dyDescent="0.2">
      <c r="B2548" s="328"/>
      <c r="C2548" s="328"/>
      <c r="D2548" s="329"/>
      <c r="E2548" s="330"/>
      <c r="F2548" s="330"/>
      <c r="G2548" s="330"/>
      <c r="H2548" s="331"/>
      <c r="I2548" s="332"/>
      <c r="J2548" s="332"/>
      <c r="K2548" s="332"/>
      <c r="L2548" s="332"/>
      <c r="M2548" s="332"/>
      <c r="N2548" s="333"/>
    </row>
    <row r="2549" spans="2:14" x14ac:dyDescent="0.2">
      <c r="B2549" s="328"/>
      <c r="C2549" s="328"/>
      <c r="D2549" s="329"/>
      <c r="E2549" s="330"/>
      <c r="F2549" s="330"/>
      <c r="G2549" s="330"/>
      <c r="H2549" s="331"/>
      <c r="I2549" s="332"/>
      <c r="J2549" s="332"/>
      <c r="K2549" s="332"/>
      <c r="L2549" s="332"/>
      <c r="M2549" s="332"/>
      <c r="N2549" s="333"/>
    </row>
    <row r="2550" spans="2:14" x14ac:dyDescent="0.2">
      <c r="B2550" s="328"/>
      <c r="C2550" s="328"/>
      <c r="D2550" s="329"/>
      <c r="E2550" s="330"/>
      <c r="F2550" s="330"/>
      <c r="G2550" s="330"/>
      <c r="H2550" s="331"/>
      <c r="I2550" s="332"/>
      <c r="J2550" s="332"/>
      <c r="K2550" s="332"/>
      <c r="L2550" s="332"/>
      <c r="M2550" s="332"/>
      <c r="N2550" s="333"/>
    </row>
    <row r="2551" spans="2:14" x14ac:dyDescent="0.2">
      <c r="B2551" s="328"/>
      <c r="C2551" s="328"/>
      <c r="D2551" s="329"/>
      <c r="E2551" s="330"/>
      <c r="F2551" s="330"/>
      <c r="G2551" s="330"/>
      <c r="H2551" s="331"/>
      <c r="I2551" s="332"/>
      <c r="J2551" s="332"/>
      <c r="K2551" s="332"/>
      <c r="L2551" s="332"/>
      <c r="M2551" s="332"/>
      <c r="N2551" s="333"/>
    </row>
    <row r="2552" spans="2:14" x14ac:dyDescent="0.2">
      <c r="B2552" s="328"/>
      <c r="C2552" s="328"/>
      <c r="D2552" s="329"/>
      <c r="E2552" s="330"/>
      <c r="F2552" s="330"/>
      <c r="G2552" s="330"/>
      <c r="H2552" s="331"/>
      <c r="I2552" s="332"/>
      <c r="J2552" s="332"/>
      <c r="K2552" s="332"/>
      <c r="L2552" s="332"/>
      <c r="M2552" s="332"/>
      <c r="N2552" s="333"/>
    </row>
    <row r="2553" spans="2:14" x14ac:dyDescent="0.2">
      <c r="B2553" s="328"/>
      <c r="C2553" s="328"/>
      <c r="D2553" s="329"/>
      <c r="E2553" s="330"/>
      <c r="F2553" s="330"/>
      <c r="G2553" s="330"/>
      <c r="H2553" s="331"/>
      <c r="I2553" s="332"/>
      <c r="J2553" s="332"/>
      <c r="K2553" s="332"/>
      <c r="L2553" s="332"/>
      <c r="M2553" s="332"/>
      <c r="N2553" s="333"/>
    </row>
    <row r="2554" spans="2:14" x14ac:dyDescent="0.2">
      <c r="B2554" s="328"/>
      <c r="C2554" s="328"/>
      <c r="D2554" s="329"/>
      <c r="E2554" s="330"/>
      <c r="F2554" s="330"/>
      <c r="G2554" s="330"/>
      <c r="H2554" s="331"/>
      <c r="I2554" s="332"/>
      <c r="J2554" s="332"/>
      <c r="K2554" s="332"/>
      <c r="L2554" s="332"/>
      <c r="M2554" s="332"/>
      <c r="N2554" s="333"/>
    </row>
    <row r="2555" spans="2:14" x14ac:dyDescent="0.2">
      <c r="B2555" s="328"/>
      <c r="C2555" s="328"/>
      <c r="D2555" s="329"/>
      <c r="E2555" s="330"/>
      <c r="F2555" s="330"/>
      <c r="G2555" s="330"/>
      <c r="H2555" s="331"/>
      <c r="I2555" s="332"/>
      <c r="J2555" s="332"/>
      <c r="K2555" s="332"/>
      <c r="L2555" s="332"/>
      <c r="M2555" s="332"/>
      <c r="N2555" s="333"/>
    </row>
    <row r="2556" spans="2:14" x14ac:dyDescent="0.2">
      <c r="B2556" s="328"/>
      <c r="C2556" s="328"/>
      <c r="D2556" s="329"/>
      <c r="E2556" s="330"/>
      <c r="F2556" s="330"/>
      <c r="G2556" s="330"/>
      <c r="H2556" s="331"/>
      <c r="I2556" s="332"/>
      <c r="J2556" s="332"/>
      <c r="K2556" s="332"/>
      <c r="L2556" s="332"/>
      <c r="M2556" s="332"/>
      <c r="N2556" s="333"/>
    </row>
    <row r="2557" spans="2:14" x14ac:dyDescent="0.2">
      <c r="B2557" s="328"/>
      <c r="C2557" s="328"/>
      <c r="D2557" s="329"/>
      <c r="E2557" s="330"/>
      <c r="F2557" s="330"/>
      <c r="G2557" s="330"/>
      <c r="H2557" s="331"/>
      <c r="I2557" s="332"/>
      <c r="J2557" s="332"/>
      <c r="K2557" s="332"/>
      <c r="L2557" s="332"/>
      <c r="M2557" s="332"/>
      <c r="N2557" s="333"/>
    </row>
    <row r="2558" spans="2:14" x14ac:dyDescent="0.2">
      <c r="B2558" s="328"/>
      <c r="C2558" s="328"/>
      <c r="D2558" s="329"/>
      <c r="E2558" s="330"/>
      <c r="F2558" s="330"/>
      <c r="G2558" s="330"/>
      <c r="H2558" s="331"/>
      <c r="I2558" s="332"/>
      <c r="J2558" s="332"/>
      <c r="K2558" s="332"/>
      <c r="L2558" s="332"/>
      <c r="M2558" s="332"/>
      <c r="N2558" s="333"/>
    </row>
    <row r="2559" spans="2:14" x14ac:dyDescent="0.2">
      <c r="B2559" s="328"/>
      <c r="C2559" s="328"/>
      <c r="D2559" s="329"/>
      <c r="E2559" s="330"/>
      <c r="F2559" s="330"/>
      <c r="G2559" s="330"/>
      <c r="H2559" s="331"/>
      <c r="I2559" s="332"/>
      <c r="J2559" s="332"/>
      <c r="K2559" s="332"/>
      <c r="L2559" s="332"/>
      <c r="M2559" s="332"/>
      <c r="N2559" s="333"/>
    </row>
    <row r="2560" spans="2:14" x14ac:dyDescent="0.2">
      <c r="B2560" s="328"/>
      <c r="C2560" s="328"/>
      <c r="D2560" s="329"/>
      <c r="E2560" s="330"/>
      <c r="F2560" s="330"/>
      <c r="G2560" s="330"/>
      <c r="H2560" s="331"/>
      <c r="I2560" s="332"/>
      <c r="J2560" s="332"/>
      <c r="K2560" s="332"/>
      <c r="L2560" s="332"/>
      <c r="M2560" s="332"/>
      <c r="N2560" s="333"/>
    </row>
    <row r="2561" spans="2:14" x14ac:dyDescent="0.2">
      <c r="B2561" s="328"/>
      <c r="C2561" s="328"/>
      <c r="D2561" s="329"/>
      <c r="E2561" s="330"/>
      <c r="F2561" s="330"/>
      <c r="G2561" s="330"/>
      <c r="H2561" s="331"/>
      <c r="I2561" s="332"/>
      <c r="J2561" s="332"/>
      <c r="K2561" s="332"/>
      <c r="L2561" s="332"/>
      <c r="M2561" s="332"/>
      <c r="N2561" s="333"/>
    </row>
    <row r="2562" spans="2:14" x14ac:dyDescent="0.2">
      <c r="B2562" s="328"/>
      <c r="C2562" s="328"/>
      <c r="D2562" s="329"/>
      <c r="E2562" s="330"/>
      <c r="F2562" s="330"/>
      <c r="G2562" s="330"/>
      <c r="H2562" s="331"/>
      <c r="I2562" s="332"/>
      <c r="J2562" s="332"/>
      <c r="K2562" s="332"/>
      <c r="L2562" s="332"/>
      <c r="M2562" s="332"/>
      <c r="N2562" s="333"/>
    </row>
    <row r="2563" spans="2:14" x14ac:dyDescent="0.2">
      <c r="B2563" s="328"/>
      <c r="C2563" s="328"/>
      <c r="D2563" s="329"/>
      <c r="E2563" s="330"/>
      <c r="F2563" s="330"/>
      <c r="G2563" s="330"/>
      <c r="H2563" s="331"/>
      <c r="I2563" s="332"/>
      <c r="J2563" s="332"/>
      <c r="K2563" s="332"/>
      <c r="L2563" s="332"/>
      <c r="M2563" s="332"/>
      <c r="N2563" s="333"/>
    </row>
    <row r="2564" spans="2:14" x14ac:dyDescent="0.2">
      <c r="B2564" s="328"/>
      <c r="C2564" s="328"/>
      <c r="D2564" s="329"/>
      <c r="E2564" s="330"/>
      <c r="F2564" s="330"/>
      <c r="G2564" s="330"/>
      <c r="H2564" s="331"/>
      <c r="I2564" s="332"/>
      <c r="J2564" s="332"/>
      <c r="K2564" s="332"/>
      <c r="L2564" s="332"/>
      <c r="M2564" s="332"/>
      <c r="N2564" s="333"/>
    </row>
    <row r="2565" spans="2:14" x14ac:dyDescent="0.2">
      <c r="B2565" s="328"/>
      <c r="C2565" s="328"/>
      <c r="D2565" s="329"/>
      <c r="E2565" s="330"/>
      <c r="F2565" s="330"/>
      <c r="G2565" s="330"/>
      <c r="H2565" s="331"/>
      <c r="I2565" s="332"/>
      <c r="J2565" s="332"/>
      <c r="K2565" s="332"/>
      <c r="L2565" s="332"/>
      <c r="M2565" s="332"/>
      <c r="N2565" s="333"/>
    </row>
    <row r="2566" spans="2:14" x14ac:dyDescent="0.2">
      <c r="B2566" s="328"/>
      <c r="C2566" s="328"/>
      <c r="D2566" s="329"/>
      <c r="E2566" s="330"/>
      <c r="F2566" s="330"/>
      <c r="G2566" s="330"/>
      <c r="H2566" s="331"/>
      <c r="I2566" s="332"/>
      <c r="J2566" s="332"/>
      <c r="K2566" s="332"/>
      <c r="L2566" s="332"/>
      <c r="M2566" s="332"/>
      <c r="N2566" s="333"/>
    </row>
    <row r="2567" spans="2:14" x14ac:dyDescent="0.2">
      <c r="B2567" s="328"/>
      <c r="C2567" s="328"/>
      <c r="D2567" s="329"/>
      <c r="E2567" s="330"/>
      <c r="F2567" s="330"/>
      <c r="G2567" s="330"/>
      <c r="H2567" s="331"/>
      <c r="I2567" s="332"/>
      <c r="J2567" s="332"/>
      <c r="K2567" s="332"/>
      <c r="L2567" s="332"/>
      <c r="M2567" s="332"/>
      <c r="N2567" s="333"/>
    </row>
    <row r="2568" spans="2:14" x14ac:dyDescent="0.2">
      <c r="B2568" s="328"/>
      <c r="C2568" s="328"/>
      <c r="D2568" s="329"/>
      <c r="E2568" s="330"/>
      <c r="F2568" s="330"/>
      <c r="G2568" s="330"/>
      <c r="H2568" s="331"/>
      <c r="I2568" s="332"/>
      <c r="J2568" s="332"/>
      <c r="K2568" s="332"/>
      <c r="L2568" s="332"/>
      <c r="M2568" s="332"/>
      <c r="N2568" s="333"/>
    </row>
    <row r="2569" spans="2:14" x14ac:dyDescent="0.2">
      <c r="B2569" s="328"/>
      <c r="C2569" s="328"/>
      <c r="D2569" s="329"/>
      <c r="E2569" s="330"/>
      <c r="F2569" s="330"/>
      <c r="G2569" s="330"/>
      <c r="H2569" s="331"/>
      <c r="I2569" s="332"/>
      <c r="J2569" s="332"/>
      <c r="K2569" s="332"/>
      <c r="L2569" s="332"/>
      <c r="M2569" s="332"/>
      <c r="N2569" s="333"/>
    </row>
    <row r="2570" spans="2:14" x14ac:dyDescent="0.2">
      <c r="B2570" s="328"/>
      <c r="C2570" s="328"/>
      <c r="D2570" s="329"/>
      <c r="E2570" s="330"/>
      <c r="F2570" s="330"/>
      <c r="G2570" s="330"/>
      <c r="H2570" s="331"/>
      <c r="I2570" s="332"/>
      <c r="J2570" s="332"/>
      <c r="K2570" s="332"/>
      <c r="L2570" s="332"/>
      <c r="M2570" s="332"/>
      <c r="N2570" s="333"/>
    </row>
    <row r="2571" spans="2:14" x14ac:dyDescent="0.2">
      <c r="B2571" s="328"/>
      <c r="C2571" s="328"/>
      <c r="D2571" s="329"/>
      <c r="E2571" s="330"/>
      <c r="F2571" s="330"/>
      <c r="G2571" s="330"/>
      <c r="H2571" s="331"/>
      <c r="I2571" s="332"/>
      <c r="J2571" s="332"/>
      <c r="K2571" s="332"/>
      <c r="L2571" s="332"/>
      <c r="M2571" s="332"/>
      <c r="N2571" s="333"/>
    </row>
    <row r="2572" spans="2:14" x14ac:dyDescent="0.2">
      <c r="B2572" s="328"/>
      <c r="C2572" s="328"/>
      <c r="D2572" s="329"/>
      <c r="E2572" s="330"/>
      <c r="F2572" s="330"/>
      <c r="G2572" s="330"/>
      <c r="H2572" s="331"/>
      <c r="I2572" s="332"/>
      <c r="J2572" s="332"/>
      <c r="K2572" s="332"/>
      <c r="L2572" s="332"/>
      <c r="M2572" s="332"/>
      <c r="N2572" s="333"/>
    </row>
    <row r="2573" spans="2:14" x14ac:dyDescent="0.2">
      <c r="B2573" s="328"/>
      <c r="C2573" s="328"/>
      <c r="D2573" s="329"/>
      <c r="E2573" s="330"/>
      <c r="F2573" s="330"/>
      <c r="G2573" s="330"/>
      <c r="H2573" s="331"/>
      <c r="I2573" s="332"/>
      <c r="J2573" s="332"/>
      <c r="K2573" s="332"/>
      <c r="L2573" s="332"/>
      <c r="M2573" s="332"/>
      <c r="N2573" s="333"/>
    </row>
    <row r="2574" spans="2:14" x14ac:dyDescent="0.2">
      <c r="B2574" s="328"/>
      <c r="C2574" s="328"/>
      <c r="D2574" s="329"/>
      <c r="E2574" s="330"/>
      <c r="F2574" s="330"/>
      <c r="G2574" s="330"/>
      <c r="H2574" s="331"/>
      <c r="I2574" s="332"/>
      <c r="J2574" s="332"/>
      <c r="K2574" s="332"/>
      <c r="L2574" s="332"/>
      <c r="M2574" s="332"/>
      <c r="N2574" s="333"/>
    </row>
    <row r="2575" spans="2:14" x14ac:dyDescent="0.2">
      <c r="B2575" s="328"/>
      <c r="C2575" s="328"/>
      <c r="D2575" s="329"/>
      <c r="E2575" s="330"/>
      <c r="F2575" s="330"/>
      <c r="G2575" s="330"/>
      <c r="H2575" s="331"/>
      <c r="I2575" s="332"/>
      <c r="J2575" s="332"/>
      <c r="K2575" s="332"/>
      <c r="L2575" s="332"/>
      <c r="M2575" s="332"/>
      <c r="N2575" s="333"/>
    </row>
    <row r="2576" spans="2:14" x14ac:dyDescent="0.2">
      <c r="B2576" s="328"/>
      <c r="C2576" s="328"/>
      <c r="D2576" s="329"/>
      <c r="E2576" s="330"/>
      <c r="F2576" s="330"/>
      <c r="G2576" s="330"/>
      <c r="H2576" s="331"/>
      <c r="I2576" s="332"/>
      <c r="J2576" s="332"/>
      <c r="K2576" s="332"/>
      <c r="L2576" s="332"/>
      <c r="M2576" s="332"/>
      <c r="N2576" s="333"/>
    </row>
    <row r="2577" spans="2:14" x14ac:dyDescent="0.2">
      <c r="B2577" s="328"/>
      <c r="C2577" s="328"/>
      <c r="D2577" s="329"/>
      <c r="E2577" s="330"/>
      <c r="F2577" s="330"/>
      <c r="G2577" s="330"/>
      <c r="H2577" s="331"/>
      <c r="I2577" s="332"/>
      <c r="J2577" s="332"/>
      <c r="K2577" s="332"/>
      <c r="L2577" s="332"/>
      <c r="M2577" s="332"/>
      <c r="N2577" s="333"/>
    </row>
    <row r="2578" spans="2:14" x14ac:dyDescent="0.2">
      <c r="B2578" s="328"/>
      <c r="C2578" s="328"/>
      <c r="D2578" s="329"/>
      <c r="E2578" s="330"/>
      <c r="F2578" s="330"/>
      <c r="G2578" s="330"/>
      <c r="H2578" s="331"/>
      <c r="I2578" s="332"/>
      <c r="J2578" s="332"/>
      <c r="K2578" s="332"/>
      <c r="L2578" s="332"/>
      <c r="M2578" s="332"/>
      <c r="N2578" s="333"/>
    </row>
    <row r="2579" spans="2:14" x14ac:dyDescent="0.2">
      <c r="B2579" s="328"/>
      <c r="C2579" s="328"/>
      <c r="D2579" s="329"/>
      <c r="E2579" s="330"/>
      <c r="F2579" s="330"/>
      <c r="G2579" s="330"/>
      <c r="H2579" s="331"/>
      <c r="I2579" s="332"/>
      <c r="J2579" s="332"/>
      <c r="K2579" s="332"/>
      <c r="L2579" s="332"/>
      <c r="M2579" s="332"/>
      <c r="N2579" s="333"/>
    </row>
    <row r="2580" spans="2:14" x14ac:dyDescent="0.2">
      <c r="B2580" s="328"/>
      <c r="C2580" s="328"/>
      <c r="D2580" s="329"/>
      <c r="E2580" s="330"/>
      <c r="F2580" s="330"/>
      <c r="G2580" s="330"/>
      <c r="H2580" s="331"/>
      <c r="I2580" s="332"/>
      <c r="J2580" s="332"/>
      <c r="K2580" s="332"/>
      <c r="L2580" s="332"/>
      <c r="M2580" s="332"/>
      <c r="N2580" s="333"/>
    </row>
    <row r="2581" spans="2:14" x14ac:dyDescent="0.2">
      <c r="B2581" s="328"/>
      <c r="C2581" s="328"/>
      <c r="D2581" s="329"/>
      <c r="E2581" s="330"/>
      <c r="F2581" s="330"/>
      <c r="G2581" s="330"/>
      <c r="H2581" s="331"/>
      <c r="I2581" s="332"/>
      <c r="J2581" s="332"/>
      <c r="K2581" s="332"/>
      <c r="L2581" s="332"/>
      <c r="M2581" s="332"/>
      <c r="N2581" s="333"/>
    </row>
    <row r="2582" spans="2:14" x14ac:dyDescent="0.2">
      <c r="B2582" s="328"/>
      <c r="C2582" s="328"/>
      <c r="D2582" s="329"/>
      <c r="E2582" s="330"/>
      <c r="F2582" s="330"/>
      <c r="G2582" s="330"/>
      <c r="H2582" s="331"/>
      <c r="I2582" s="332"/>
      <c r="J2582" s="332"/>
      <c r="K2582" s="332"/>
      <c r="L2582" s="332"/>
      <c r="M2582" s="332"/>
      <c r="N2582" s="333"/>
    </row>
    <row r="2583" spans="2:14" x14ac:dyDescent="0.2">
      <c r="B2583" s="328"/>
      <c r="C2583" s="328"/>
      <c r="D2583" s="329"/>
      <c r="E2583" s="330"/>
      <c r="F2583" s="330"/>
      <c r="G2583" s="330"/>
      <c r="H2583" s="331"/>
      <c r="I2583" s="332"/>
      <c r="J2583" s="332"/>
      <c r="K2583" s="332"/>
      <c r="L2583" s="332"/>
      <c r="M2583" s="332"/>
      <c r="N2583" s="333"/>
    </row>
    <row r="2584" spans="2:14" x14ac:dyDescent="0.2">
      <c r="B2584" s="328"/>
      <c r="C2584" s="328"/>
      <c r="D2584" s="329"/>
      <c r="E2584" s="330"/>
      <c r="F2584" s="330"/>
      <c r="G2584" s="330"/>
      <c r="H2584" s="331"/>
      <c r="I2584" s="332"/>
      <c r="J2584" s="332"/>
      <c r="K2584" s="332"/>
      <c r="L2584" s="332"/>
      <c r="M2584" s="332"/>
      <c r="N2584" s="333"/>
    </row>
    <row r="2585" spans="2:14" x14ac:dyDescent="0.2">
      <c r="B2585" s="328"/>
      <c r="C2585" s="328"/>
      <c r="D2585" s="329"/>
      <c r="E2585" s="330"/>
      <c r="F2585" s="330"/>
      <c r="G2585" s="330"/>
      <c r="H2585" s="331"/>
      <c r="I2585" s="332"/>
      <c r="J2585" s="332"/>
      <c r="K2585" s="332"/>
      <c r="L2585" s="332"/>
      <c r="M2585" s="332"/>
      <c r="N2585" s="333"/>
    </row>
    <row r="2586" spans="2:14" x14ac:dyDescent="0.2">
      <c r="B2586" s="328"/>
      <c r="C2586" s="328"/>
      <c r="D2586" s="329"/>
      <c r="E2586" s="330"/>
      <c r="F2586" s="330"/>
      <c r="G2586" s="330"/>
      <c r="H2586" s="331"/>
      <c r="I2586" s="332"/>
      <c r="J2586" s="332"/>
      <c r="K2586" s="332"/>
      <c r="L2586" s="332"/>
      <c r="M2586" s="332"/>
      <c r="N2586" s="333"/>
    </row>
    <row r="2587" spans="2:14" x14ac:dyDescent="0.2">
      <c r="B2587" s="328"/>
      <c r="C2587" s="328"/>
      <c r="D2587" s="329"/>
      <c r="E2587" s="330"/>
      <c r="F2587" s="330"/>
      <c r="G2587" s="330"/>
      <c r="H2587" s="331"/>
      <c r="I2587" s="332"/>
      <c r="J2587" s="332"/>
      <c r="K2587" s="332"/>
      <c r="L2587" s="332"/>
      <c r="M2587" s="332"/>
      <c r="N2587" s="333"/>
    </row>
    <row r="2588" spans="2:14" x14ac:dyDescent="0.2">
      <c r="B2588" s="328"/>
      <c r="C2588" s="328"/>
      <c r="D2588" s="329"/>
      <c r="E2588" s="330"/>
      <c r="F2588" s="330"/>
      <c r="G2588" s="330"/>
      <c r="H2588" s="331"/>
      <c r="I2588" s="332"/>
      <c r="J2588" s="332"/>
      <c r="K2588" s="332"/>
      <c r="L2588" s="332"/>
      <c r="M2588" s="332"/>
      <c r="N2588" s="333"/>
    </row>
    <row r="2589" spans="2:14" x14ac:dyDescent="0.2">
      <c r="B2589" s="328"/>
      <c r="C2589" s="328"/>
      <c r="D2589" s="329"/>
      <c r="E2589" s="330"/>
      <c r="F2589" s="330"/>
      <c r="G2589" s="330"/>
      <c r="H2589" s="331"/>
      <c r="I2589" s="332"/>
      <c r="J2589" s="332"/>
      <c r="K2589" s="332"/>
      <c r="L2589" s="332"/>
      <c r="M2589" s="332"/>
      <c r="N2589" s="333"/>
    </row>
    <row r="2590" spans="2:14" x14ac:dyDescent="0.2">
      <c r="B2590" s="328"/>
      <c r="C2590" s="328"/>
      <c r="D2590" s="329"/>
      <c r="E2590" s="330"/>
      <c r="F2590" s="330"/>
      <c r="G2590" s="330"/>
      <c r="H2590" s="331"/>
      <c r="I2590" s="332"/>
      <c r="J2590" s="332"/>
      <c r="K2590" s="332"/>
      <c r="L2590" s="332"/>
      <c r="M2590" s="332"/>
      <c r="N2590" s="333"/>
    </row>
    <row r="2591" spans="2:14" x14ac:dyDescent="0.2">
      <c r="B2591" s="328"/>
      <c r="C2591" s="328"/>
      <c r="D2591" s="329"/>
      <c r="E2591" s="330"/>
      <c r="F2591" s="330"/>
      <c r="G2591" s="330"/>
      <c r="H2591" s="331"/>
      <c r="I2591" s="332"/>
      <c r="J2591" s="332"/>
      <c r="K2591" s="332"/>
      <c r="L2591" s="332"/>
      <c r="M2591" s="332"/>
      <c r="N2591" s="333"/>
    </row>
    <row r="2592" spans="2:14" x14ac:dyDescent="0.2">
      <c r="B2592" s="328"/>
      <c r="C2592" s="328"/>
      <c r="D2592" s="329"/>
      <c r="E2592" s="330"/>
      <c r="F2592" s="330"/>
      <c r="G2592" s="330"/>
      <c r="H2592" s="331"/>
      <c r="I2592" s="332"/>
      <c r="J2592" s="332"/>
      <c r="K2592" s="332"/>
      <c r="L2592" s="332"/>
      <c r="M2592" s="332"/>
      <c r="N2592" s="333"/>
    </row>
    <row r="2593" spans="2:14" x14ac:dyDescent="0.2">
      <c r="B2593" s="328"/>
      <c r="C2593" s="328"/>
      <c r="D2593" s="329"/>
      <c r="E2593" s="330"/>
      <c r="F2593" s="330"/>
      <c r="G2593" s="330"/>
      <c r="H2593" s="331"/>
      <c r="I2593" s="332"/>
      <c r="J2593" s="332"/>
      <c r="K2593" s="332"/>
      <c r="L2593" s="332"/>
      <c r="M2593" s="332"/>
      <c r="N2593" s="333"/>
    </row>
    <row r="2594" spans="2:14" x14ac:dyDescent="0.2">
      <c r="B2594" s="328"/>
      <c r="C2594" s="328"/>
      <c r="D2594" s="329"/>
      <c r="E2594" s="330"/>
      <c r="F2594" s="330"/>
      <c r="G2594" s="330"/>
      <c r="H2594" s="331"/>
      <c r="I2594" s="332"/>
      <c r="J2594" s="332"/>
      <c r="K2594" s="332"/>
      <c r="L2594" s="332"/>
      <c r="M2594" s="332"/>
      <c r="N2594" s="333"/>
    </row>
    <row r="2595" spans="2:14" x14ac:dyDescent="0.2">
      <c r="B2595" s="328"/>
      <c r="C2595" s="328"/>
      <c r="D2595" s="329"/>
      <c r="E2595" s="330"/>
      <c r="F2595" s="330"/>
      <c r="G2595" s="330"/>
      <c r="H2595" s="331"/>
      <c r="I2595" s="332"/>
      <c r="J2595" s="332"/>
      <c r="K2595" s="332"/>
      <c r="L2595" s="332"/>
      <c r="M2595" s="332"/>
      <c r="N2595" s="333"/>
    </row>
    <row r="2596" spans="2:14" x14ac:dyDescent="0.2">
      <c r="B2596" s="328"/>
      <c r="C2596" s="328"/>
      <c r="D2596" s="329"/>
      <c r="E2596" s="330"/>
      <c r="F2596" s="330"/>
      <c r="G2596" s="330"/>
      <c r="H2596" s="331"/>
      <c r="I2596" s="332"/>
      <c r="J2596" s="332"/>
      <c r="K2596" s="332"/>
      <c r="L2596" s="332"/>
      <c r="M2596" s="332"/>
      <c r="N2596" s="333"/>
    </row>
    <row r="2597" spans="2:14" x14ac:dyDescent="0.2">
      <c r="B2597" s="328"/>
      <c r="C2597" s="328"/>
      <c r="D2597" s="329"/>
      <c r="E2597" s="330"/>
      <c r="F2597" s="330"/>
      <c r="G2597" s="330"/>
      <c r="H2597" s="331"/>
      <c r="I2597" s="332"/>
      <c r="J2597" s="332"/>
      <c r="K2597" s="332"/>
      <c r="L2597" s="332"/>
      <c r="M2597" s="332"/>
      <c r="N2597" s="333"/>
    </row>
    <row r="2598" spans="2:14" x14ac:dyDescent="0.2">
      <c r="B2598" s="328"/>
      <c r="C2598" s="328"/>
      <c r="D2598" s="329"/>
      <c r="E2598" s="330"/>
      <c r="F2598" s="330"/>
      <c r="G2598" s="330"/>
      <c r="H2598" s="331"/>
      <c r="I2598" s="332"/>
      <c r="J2598" s="332"/>
      <c r="K2598" s="332"/>
      <c r="L2598" s="332"/>
      <c r="M2598" s="332"/>
      <c r="N2598" s="333"/>
    </row>
    <row r="2599" spans="2:14" x14ac:dyDescent="0.2">
      <c r="B2599" s="328"/>
      <c r="C2599" s="328"/>
      <c r="D2599" s="329"/>
      <c r="E2599" s="330"/>
      <c r="F2599" s="330"/>
      <c r="G2599" s="330"/>
      <c r="H2599" s="331"/>
      <c r="I2599" s="332"/>
      <c r="J2599" s="332"/>
      <c r="K2599" s="332"/>
      <c r="L2599" s="332"/>
      <c r="M2599" s="332"/>
      <c r="N2599" s="333"/>
    </row>
    <row r="2600" spans="2:14" x14ac:dyDescent="0.2">
      <c r="B2600" s="328"/>
      <c r="C2600" s="328"/>
      <c r="D2600" s="329"/>
      <c r="E2600" s="330"/>
      <c r="F2600" s="330"/>
      <c r="G2600" s="330"/>
      <c r="H2600" s="331"/>
      <c r="I2600" s="332"/>
      <c r="J2600" s="332"/>
      <c r="K2600" s="332"/>
      <c r="L2600" s="332"/>
      <c r="M2600" s="332"/>
      <c r="N2600" s="333"/>
    </row>
    <row r="2601" spans="2:14" x14ac:dyDescent="0.2">
      <c r="B2601" s="328"/>
      <c r="C2601" s="328"/>
      <c r="D2601" s="329"/>
      <c r="E2601" s="330"/>
      <c r="F2601" s="330"/>
      <c r="G2601" s="330"/>
      <c r="H2601" s="331"/>
      <c r="I2601" s="332"/>
      <c r="J2601" s="332"/>
      <c r="K2601" s="332"/>
      <c r="L2601" s="332"/>
      <c r="M2601" s="332"/>
      <c r="N2601" s="333"/>
    </row>
    <row r="2602" spans="2:14" x14ac:dyDescent="0.2">
      <c r="B2602" s="328"/>
      <c r="C2602" s="328"/>
      <c r="D2602" s="329"/>
      <c r="E2602" s="330"/>
      <c r="F2602" s="330"/>
      <c r="G2602" s="330"/>
      <c r="H2602" s="331"/>
      <c r="I2602" s="332"/>
      <c r="J2602" s="332"/>
      <c r="K2602" s="332"/>
      <c r="L2602" s="332"/>
      <c r="M2602" s="332"/>
      <c r="N2602" s="333"/>
    </row>
    <row r="2603" spans="2:14" x14ac:dyDescent="0.2">
      <c r="B2603" s="328"/>
      <c r="C2603" s="328"/>
      <c r="D2603" s="329"/>
      <c r="E2603" s="330"/>
      <c r="F2603" s="330"/>
      <c r="G2603" s="330"/>
      <c r="H2603" s="331"/>
      <c r="I2603" s="332"/>
      <c r="J2603" s="332"/>
      <c r="K2603" s="332"/>
      <c r="L2603" s="332"/>
      <c r="M2603" s="332"/>
      <c r="N2603" s="333"/>
    </row>
    <row r="2604" spans="2:14" x14ac:dyDescent="0.2">
      <c r="B2604" s="328"/>
      <c r="C2604" s="328"/>
      <c r="D2604" s="329"/>
      <c r="E2604" s="330"/>
      <c r="F2604" s="330"/>
      <c r="G2604" s="330"/>
      <c r="H2604" s="331"/>
      <c r="I2604" s="332"/>
      <c r="J2604" s="332"/>
      <c r="K2604" s="332"/>
      <c r="L2604" s="332"/>
      <c r="M2604" s="332"/>
      <c r="N2604" s="333"/>
    </row>
    <row r="2605" spans="2:14" x14ac:dyDescent="0.2">
      <c r="B2605" s="328"/>
      <c r="C2605" s="328"/>
      <c r="D2605" s="329"/>
      <c r="E2605" s="330"/>
      <c r="F2605" s="330"/>
      <c r="G2605" s="330"/>
      <c r="H2605" s="331"/>
      <c r="I2605" s="332"/>
      <c r="J2605" s="332"/>
      <c r="K2605" s="332"/>
      <c r="L2605" s="332"/>
      <c r="M2605" s="332"/>
      <c r="N2605" s="333"/>
    </row>
    <row r="2606" spans="2:14" x14ac:dyDescent="0.2">
      <c r="B2606" s="328"/>
      <c r="C2606" s="328"/>
      <c r="D2606" s="329"/>
      <c r="E2606" s="330"/>
      <c r="F2606" s="330"/>
      <c r="G2606" s="330"/>
      <c r="H2606" s="331"/>
      <c r="I2606" s="332"/>
      <c r="J2606" s="332"/>
      <c r="K2606" s="332"/>
      <c r="L2606" s="332"/>
      <c r="M2606" s="332"/>
      <c r="N2606" s="333"/>
    </row>
    <row r="2607" spans="2:14" x14ac:dyDescent="0.2">
      <c r="B2607" s="328"/>
      <c r="C2607" s="328"/>
      <c r="D2607" s="329"/>
      <c r="E2607" s="330"/>
      <c r="F2607" s="330"/>
      <c r="G2607" s="330"/>
      <c r="H2607" s="331"/>
      <c r="I2607" s="332"/>
      <c r="J2607" s="332"/>
      <c r="K2607" s="332"/>
      <c r="L2607" s="332"/>
      <c r="M2607" s="332"/>
      <c r="N2607" s="333"/>
    </row>
    <row r="2608" spans="2:14" x14ac:dyDescent="0.2">
      <c r="B2608" s="328"/>
      <c r="C2608" s="328"/>
      <c r="D2608" s="329"/>
      <c r="E2608" s="330"/>
      <c r="F2608" s="330"/>
      <c r="G2608" s="330"/>
      <c r="H2608" s="331"/>
      <c r="I2608" s="332"/>
      <c r="J2608" s="332"/>
      <c r="K2608" s="332"/>
      <c r="L2608" s="332"/>
      <c r="M2608" s="332"/>
      <c r="N2608" s="333"/>
    </row>
    <row r="2609" spans="2:14" x14ac:dyDescent="0.2">
      <c r="B2609" s="328"/>
      <c r="C2609" s="328"/>
      <c r="D2609" s="329"/>
      <c r="E2609" s="330"/>
      <c r="F2609" s="330"/>
      <c r="G2609" s="330"/>
      <c r="H2609" s="331"/>
      <c r="I2609" s="332"/>
      <c r="J2609" s="332"/>
      <c r="K2609" s="332"/>
      <c r="L2609" s="332"/>
      <c r="M2609" s="332"/>
      <c r="N2609" s="333"/>
    </row>
    <row r="2610" spans="2:14" x14ac:dyDescent="0.2">
      <c r="B2610" s="328"/>
      <c r="C2610" s="328"/>
      <c r="D2610" s="329"/>
      <c r="E2610" s="330"/>
      <c r="F2610" s="330"/>
      <c r="G2610" s="330"/>
      <c r="H2610" s="331"/>
      <c r="I2610" s="332"/>
      <c r="J2610" s="332"/>
      <c r="K2610" s="332"/>
      <c r="L2610" s="332"/>
      <c r="M2610" s="332"/>
      <c r="N2610" s="333"/>
    </row>
    <row r="2611" spans="2:14" x14ac:dyDescent="0.2">
      <c r="B2611" s="328"/>
      <c r="C2611" s="328"/>
      <c r="D2611" s="329"/>
      <c r="E2611" s="330"/>
      <c r="F2611" s="330"/>
      <c r="G2611" s="330"/>
      <c r="H2611" s="331"/>
      <c r="I2611" s="332"/>
      <c r="J2611" s="332"/>
      <c r="K2611" s="332"/>
      <c r="L2611" s="332"/>
      <c r="M2611" s="332"/>
      <c r="N2611" s="333"/>
    </row>
    <row r="2612" spans="2:14" x14ac:dyDescent="0.2">
      <c r="B2612" s="328"/>
      <c r="C2612" s="328"/>
      <c r="D2612" s="329"/>
      <c r="E2612" s="330"/>
      <c r="F2612" s="330"/>
      <c r="G2612" s="330"/>
      <c r="H2612" s="331"/>
      <c r="I2612" s="332"/>
      <c r="J2612" s="332"/>
      <c r="K2612" s="332"/>
      <c r="L2612" s="332"/>
      <c r="M2612" s="332"/>
      <c r="N2612" s="333"/>
    </row>
    <row r="2613" spans="2:14" x14ac:dyDescent="0.2">
      <c r="B2613" s="328"/>
      <c r="C2613" s="328"/>
      <c r="D2613" s="329"/>
      <c r="E2613" s="330"/>
      <c r="F2613" s="330"/>
      <c r="G2613" s="330"/>
      <c r="H2613" s="331"/>
      <c r="I2613" s="332"/>
      <c r="J2613" s="332"/>
      <c r="K2613" s="332"/>
      <c r="L2613" s="332"/>
      <c r="M2613" s="332"/>
      <c r="N2613" s="333"/>
    </row>
    <row r="2614" spans="2:14" x14ac:dyDescent="0.2">
      <c r="B2614" s="328"/>
      <c r="C2614" s="328"/>
      <c r="D2614" s="329"/>
      <c r="E2614" s="330"/>
      <c r="F2614" s="330"/>
      <c r="G2614" s="330"/>
      <c r="H2614" s="331"/>
      <c r="I2614" s="332"/>
      <c r="J2614" s="332"/>
      <c r="K2614" s="332"/>
      <c r="L2614" s="332"/>
      <c r="M2614" s="332"/>
      <c r="N2614" s="333"/>
    </row>
    <row r="2615" spans="2:14" x14ac:dyDescent="0.2">
      <c r="B2615" s="328"/>
      <c r="C2615" s="328"/>
      <c r="D2615" s="329"/>
      <c r="E2615" s="330"/>
      <c r="F2615" s="330"/>
      <c r="G2615" s="330"/>
      <c r="H2615" s="331"/>
      <c r="I2615" s="332"/>
      <c r="J2615" s="332"/>
      <c r="K2615" s="332"/>
      <c r="L2615" s="332"/>
      <c r="M2615" s="332"/>
      <c r="N2615" s="333"/>
    </row>
    <row r="2616" spans="2:14" x14ac:dyDescent="0.2">
      <c r="B2616" s="328"/>
      <c r="C2616" s="328"/>
      <c r="D2616" s="329"/>
      <c r="E2616" s="330"/>
      <c r="F2616" s="330"/>
      <c r="G2616" s="330"/>
      <c r="H2616" s="331"/>
      <c r="I2616" s="332"/>
      <c r="J2616" s="332"/>
      <c r="K2616" s="332"/>
      <c r="L2616" s="332"/>
      <c r="M2616" s="332"/>
      <c r="N2616" s="333"/>
    </row>
    <row r="2617" spans="2:14" x14ac:dyDescent="0.2">
      <c r="B2617" s="328"/>
      <c r="C2617" s="328"/>
      <c r="D2617" s="329"/>
      <c r="E2617" s="330"/>
      <c r="F2617" s="330"/>
      <c r="G2617" s="330"/>
      <c r="H2617" s="331"/>
      <c r="I2617" s="332"/>
      <c r="J2617" s="332"/>
      <c r="K2617" s="332"/>
      <c r="L2617" s="332"/>
      <c r="M2617" s="332"/>
      <c r="N2617" s="333"/>
    </row>
    <row r="2618" spans="2:14" x14ac:dyDescent="0.2">
      <c r="B2618" s="328"/>
      <c r="C2618" s="328"/>
      <c r="D2618" s="329"/>
      <c r="E2618" s="330"/>
      <c r="F2618" s="330"/>
      <c r="G2618" s="330"/>
      <c r="H2618" s="331"/>
      <c r="I2618" s="332"/>
      <c r="J2618" s="332"/>
      <c r="K2618" s="332"/>
      <c r="L2618" s="332"/>
      <c r="M2618" s="332"/>
      <c r="N2618" s="333"/>
    </row>
    <row r="2619" spans="2:14" x14ac:dyDescent="0.2">
      <c r="B2619" s="328"/>
      <c r="C2619" s="328"/>
      <c r="D2619" s="329"/>
      <c r="E2619" s="330"/>
      <c r="F2619" s="330"/>
      <c r="G2619" s="330"/>
      <c r="H2619" s="331"/>
      <c r="I2619" s="332"/>
      <c r="J2619" s="332"/>
      <c r="K2619" s="332"/>
      <c r="L2619" s="332"/>
      <c r="M2619" s="332"/>
      <c r="N2619" s="333"/>
    </row>
    <row r="2620" spans="2:14" x14ac:dyDescent="0.2">
      <c r="B2620" s="328"/>
      <c r="C2620" s="328"/>
      <c r="D2620" s="329"/>
      <c r="E2620" s="330"/>
      <c r="F2620" s="330"/>
      <c r="G2620" s="330"/>
      <c r="H2620" s="331"/>
      <c r="I2620" s="332"/>
      <c r="J2620" s="332"/>
      <c r="K2620" s="332"/>
      <c r="L2620" s="332"/>
      <c r="M2620" s="332"/>
      <c r="N2620" s="333"/>
    </row>
    <row r="2621" spans="2:14" x14ac:dyDescent="0.2">
      <c r="B2621" s="328"/>
      <c r="C2621" s="328"/>
      <c r="D2621" s="329"/>
      <c r="E2621" s="330"/>
      <c r="F2621" s="330"/>
      <c r="G2621" s="330"/>
      <c r="H2621" s="331"/>
      <c r="I2621" s="332"/>
      <c r="J2621" s="332"/>
      <c r="K2621" s="332"/>
      <c r="L2621" s="332"/>
      <c r="M2621" s="332"/>
      <c r="N2621" s="333"/>
    </row>
    <row r="2622" spans="2:14" x14ac:dyDescent="0.2">
      <c r="B2622" s="328"/>
      <c r="C2622" s="328"/>
      <c r="D2622" s="329"/>
      <c r="E2622" s="330"/>
      <c r="F2622" s="330"/>
      <c r="G2622" s="330"/>
      <c r="H2622" s="331"/>
      <c r="I2622" s="332"/>
      <c r="J2622" s="332"/>
      <c r="K2622" s="332"/>
      <c r="L2622" s="332"/>
      <c r="M2622" s="332"/>
      <c r="N2622" s="333"/>
    </row>
    <row r="2623" spans="2:14" x14ac:dyDescent="0.2">
      <c r="B2623" s="328"/>
      <c r="C2623" s="328"/>
      <c r="D2623" s="329"/>
      <c r="E2623" s="330"/>
      <c r="F2623" s="330"/>
      <c r="G2623" s="330"/>
      <c r="H2623" s="331"/>
      <c r="I2623" s="332"/>
      <c r="J2623" s="332"/>
      <c r="K2623" s="332"/>
      <c r="L2623" s="332"/>
      <c r="M2623" s="332"/>
      <c r="N2623" s="333"/>
    </row>
    <row r="2624" spans="2:14" x14ac:dyDescent="0.2">
      <c r="B2624" s="328"/>
      <c r="C2624" s="328"/>
      <c r="D2624" s="329"/>
      <c r="E2624" s="330"/>
      <c r="F2624" s="330"/>
      <c r="G2624" s="330"/>
      <c r="H2624" s="331"/>
      <c r="I2624" s="332"/>
      <c r="J2624" s="332"/>
      <c r="K2624" s="332"/>
      <c r="L2624" s="332"/>
      <c r="M2624" s="332"/>
      <c r="N2624" s="333"/>
    </row>
    <row r="2625" spans="2:14" x14ac:dyDescent="0.2">
      <c r="B2625" s="328"/>
      <c r="C2625" s="328"/>
      <c r="D2625" s="329"/>
      <c r="E2625" s="330"/>
      <c r="F2625" s="330"/>
      <c r="G2625" s="330"/>
      <c r="H2625" s="331"/>
      <c r="I2625" s="332"/>
      <c r="J2625" s="332"/>
      <c r="K2625" s="332"/>
      <c r="L2625" s="332"/>
      <c r="M2625" s="332"/>
      <c r="N2625" s="333"/>
    </row>
    <row r="2626" spans="2:14" x14ac:dyDescent="0.2">
      <c r="B2626" s="328"/>
      <c r="C2626" s="328"/>
      <c r="D2626" s="329"/>
      <c r="E2626" s="330"/>
      <c r="F2626" s="330"/>
      <c r="G2626" s="330"/>
      <c r="H2626" s="331"/>
      <c r="I2626" s="332"/>
      <c r="J2626" s="332"/>
      <c r="K2626" s="332"/>
      <c r="L2626" s="332"/>
      <c r="M2626" s="332"/>
      <c r="N2626" s="333"/>
    </row>
    <row r="2627" spans="2:14" x14ac:dyDescent="0.2">
      <c r="B2627" s="328"/>
      <c r="C2627" s="328"/>
      <c r="D2627" s="329"/>
      <c r="E2627" s="330"/>
      <c r="F2627" s="330"/>
      <c r="G2627" s="330"/>
      <c r="H2627" s="331"/>
      <c r="I2627" s="332"/>
      <c r="J2627" s="332"/>
      <c r="K2627" s="332"/>
      <c r="L2627" s="332"/>
      <c r="M2627" s="332"/>
      <c r="N2627" s="333"/>
    </row>
    <row r="2628" spans="2:14" x14ac:dyDescent="0.2">
      <c r="B2628" s="328"/>
      <c r="C2628" s="328"/>
      <c r="D2628" s="329"/>
      <c r="E2628" s="330"/>
      <c r="F2628" s="330"/>
      <c r="G2628" s="330"/>
      <c r="H2628" s="331"/>
      <c r="I2628" s="332"/>
      <c r="J2628" s="332"/>
      <c r="K2628" s="332"/>
      <c r="L2628" s="332"/>
      <c r="M2628" s="332"/>
      <c r="N2628" s="333"/>
    </row>
    <row r="2629" spans="2:14" x14ac:dyDescent="0.2">
      <c r="B2629" s="328"/>
      <c r="C2629" s="328"/>
      <c r="D2629" s="329"/>
      <c r="E2629" s="330"/>
      <c r="F2629" s="330"/>
      <c r="G2629" s="330"/>
      <c r="H2629" s="331"/>
      <c r="I2629" s="332"/>
      <c r="J2629" s="332"/>
      <c r="K2629" s="332"/>
      <c r="L2629" s="332"/>
      <c r="M2629" s="332"/>
      <c r="N2629" s="333"/>
    </row>
    <row r="2630" spans="2:14" x14ac:dyDescent="0.2">
      <c r="B2630" s="328"/>
      <c r="C2630" s="328"/>
      <c r="D2630" s="329"/>
      <c r="E2630" s="330"/>
      <c r="F2630" s="330"/>
      <c r="G2630" s="330"/>
      <c r="H2630" s="331"/>
      <c r="I2630" s="332"/>
      <c r="J2630" s="332"/>
      <c r="K2630" s="332"/>
      <c r="L2630" s="332"/>
      <c r="M2630" s="332"/>
      <c r="N2630" s="333"/>
    </row>
    <row r="2631" spans="2:14" x14ac:dyDescent="0.2">
      <c r="B2631" s="328"/>
      <c r="C2631" s="328"/>
      <c r="D2631" s="329"/>
      <c r="E2631" s="330"/>
      <c r="F2631" s="330"/>
      <c r="G2631" s="330"/>
      <c r="H2631" s="331"/>
      <c r="I2631" s="332"/>
      <c r="J2631" s="332"/>
      <c r="K2631" s="332"/>
      <c r="L2631" s="332"/>
      <c r="M2631" s="332"/>
      <c r="N2631" s="333"/>
    </row>
    <row r="2632" spans="2:14" x14ac:dyDescent="0.2">
      <c r="B2632" s="328"/>
      <c r="C2632" s="328"/>
      <c r="D2632" s="329"/>
      <c r="E2632" s="330"/>
      <c r="F2632" s="330"/>
      <c r="G2632" s="330"/>
      <c r="H2632" s="331"/>
      <c r="I2632" s="332"/>
      <c r="J2632" s="332"/>
      <c r="K2632" s="332"/>
      <c r="L2632" s="332"/>
      <c r="M2632" s="332"/>
      <c r="N2632" s="333"/>
    </row>
    <row r="2633" spans="2:14" x14ac:dyDescent="0.2">
      <c r="B2633" s="328"/>
      <c r="C2633" s="328"/>
      <c r="D2633" s="329"/>
      <c r="E2633" s="330"/>
      <c r="F2633" s="330"/>
      <c r="G2633" s="330"/>
      <c r="H2633" s="331"/>
      <c r="I2633" s="332"/>
      <c r="J2633" s="332"/>
      <c r="K2633" s="332"/>
      <c r="L2633" s="332"/>
      <c r="M2633" s="332"/>
      <c r="N2633" s="333"/>
    </row>
    <row r="2634" spans="2:14" x14ac:dyDescent="0.2">
      <c r="B2634" s="328"/>
      <c r="C2634" s="328"/>
      <c r="D2634" s="329"/>
      <c r="E2634" s="330"/>
      <c r="F2634" s="330"/>
      <c r="G2634" s="330"/>
      <c r="H2634" s="331"/>
      <c r="I2634" s="332"/>
      <c r="J2634" s="332"/>
      <c r="K2634" s="332"/>
      <c r="L2634" s="332"/>
      <c r="M2634" s="332"/>
      <c r="N2634" s="333"/>
    </row>
    <row r="2635" spans="2:14" x14ac:dyDescent="0.2">
      <c r="B2635" s="328"/>
      <c r="C2635" s="328"/>
      <c r="D2635" s="329"/>
      <c r="E2635" s="330"/>
      <c r="F2635" s="330"/>
      <c r="G2635" s="330"/>
      <c r="H2635" s="331"/>
      <c r="I2635" s="332"/>
      <c r="J2635" s="332"/>
      <c r="K2635" s="332"/>
      <c r="L2635" s="332"/>
      <c r="M2635" s="332"/>
      <c r="N2635" s="333"/>
    </row>
    <row r="2636" spans="2:14" x14ac:dyDescent="0.2">
      <c r="B2636" s="328"/>
      <c r="C2636" s="328"/>
      <c r="D2636" s="329"/>
      <c r="E2636" s="330"/>
      <c r="F2636" s="330"/>
      <c r="G2636" s="330"/>
      <c r="H2636" s="331"/>
      <c r="I2636" s="332"/>
      <c r="J2636" s="332"/>
      <c r="K2636" s="332"/>
      <c r="L2636" s="332"/>
      <c r="M2636" s="332"/>
      <c r="N2636" s="333"/>
    </row>
    <row r="2637" spans="2:14" x14ac:dyDescent="0.2">
      <c r="B2637" s="328"/>
      <c r="C2637" s="328"/>
      <c r="D2637" s="329"/>
      <c r="E2637" s="330"/>
      <c r="F2637" s="330"/>
      <c r="G2637" s="330"/>
      <c r="H2637" s="331"/>
      <c r="I2637" s="332"/>
      <c r="J2637" s="332"/>
      <c r="K2637" s="332"/>
      <c r="L2637" s="332"/>
      <c r="M2637" s="332"/>
      <c r="N2637" s="333"/>
    </row>
    <row r="2638" spans="2:14" x14ac:dyDescent="0.2">
      <c r="B2638" s="328"/>
      <c r="C2638" s="328"/>
      <c r="D2638" s="329"/>
      <c r="E2638" s="330"/>
      <c r="F2638" s="330"/>
      <c r="G2638" s="330"/>
      <c r="H2638" s="331"/>
      <c r="I2638" s="332"/>
      <c r="J2638" s="332"/>
      <c r="K2638" s="332"/>
      <c r="L2638" s="332"/>
      <c r="M2638" s="332"/>
      <c r="N2638" s="333"/>
    </row>
    <row r="2639" spans="2:14" x14ac:dyDescent="0.2">
      <c r="B2639" s="328"/>
      <c r="C2639" s="328"/>
      <c r="D2639" s="329"/>
      <c r="E2639" s="330"/>
      <c r="F2639" s="330"/>
      <c r="G2639" s="330"/>
      <c r="H2639" s="331"/>
      <c r="I2639" s="332"/>
      <c r="J2639" s="332"/>
      <c r="K2639" s="332"/>
      <c r="L2639" s="332"/>
      <c r="M2639" s="332"/>
      <c r="N2639" s="333"/>
    </row>
    <row r="2640" spans="2:14" x14ac:dyDescent="0.2">
      <c r="B2640" s="328"/>
      <c r="C2640" s="328"/>
      <c r="D2640" s="329"/>
      <c r="E2640" s="330"/>
      <c r="F2640" s="330"/>
      <c r="G2640" s="330"/>
      <c r="H2640" s="331"/>
      <c r="I2640" s="332"/>
      <c r="J2640" s="332"/>
      <c r="K2640" s="332"/>
      <c r="L2640" s="332"/>
      <c r="M2640" s="332"/>
      <c r="N2640" s="333"/>
    </row>
    <row r="2641" spans="2:14" x14ac:dyDescent="0.2">
      <c r="B2641" s="328"/>
      <c r="C2641" s="328"/>
      <c r="D2641" s="329"/>
      <c r="E2641" s="330"/>
      <c r="F2641" s="330"/>
      <c r="G2641" s="330"/>
      <c r="H2641" s="331"/>
      <c r="I2641" s="332"/>
      <c r="J2641" s="332"/>
      <c r="K2641" s="332"/>
      <c r="L2641" s="332"/>
      <c r="M2641" s="332"/>
      <c r="N2641" s="333"/>
    </row>
    <row r="2642" spans="2:14" x14ac:dyDescent="0.2">
      <c r="B2642" s="328"/>
      <c r="C2642" s="328"/>
      <c r="D2642" s="329"/>
      <c r="E2642" s="330"/>
      <c r="F2642" s="330"/>
      <c r="G2642" s="330"/>
      <c r="H2642" s="331"/>
      <c r="I2642" s="332"/>
      <c r="J2642" s="332"/>
      <c r="K2642" s="332"/>
      <c r="L2642" s="332"/>
      <c r="M2642" s="332"/>
      <c r="N2642" s="333"/>
    </row>
    <row r="2643" spans="2:14" x14ac:dyDescent="0.2">
      <c r="B2643" s="328"/>
      <c r="C2643" s="328"/>
      <c r="D2643" s="329"/>
      <c r="E2643" s="330"/>
      <c r="F2643" s="330"/>
      <c r="G2643" s="330"/>
      <c r="H2643" s="331"/>
      <c r="I2643" s="332"/>
      <c r="J2643" s="332"/>
      <c r="K2643" s="332"/>
      <c r="L2643" s="332"/>
      <c r="M2643" s="332"/>
      <c r="N2643" s="333"/>
    </row>
    <row r="2644" spans="2:14" x14ac:dyDescent="0.2">
      <c r="B2644" s="328"/>
      <c r="C2644" s="328"/>
      <c r="D2644" s="329"/>
      <c r="E2644" s="330"/>
      <c r="F2644" s="330"/>
      <c r="G2644" s="330"/>
      <c r="H2644" s="331"/>
      <c r="I2644" s="332"/>
      <c r="J2644" s="332"/>
      <c r="K2644" s="332"/>
      <c r="L2644" s="332"/>
      <c r="M2644" s="332"/>
      <c r="N2644" s="333"/>
    </row>
    <row r="2645" spans="2:14" x14ac:dyDescent="0.2">
      <c r="B2645" s="328"/>
      <c r="C2645" s="328"/>
      <c r="D2645" s="329"/>
      <c r="E2645" s="330"/>
      <c r="F2645" s="330"/>
      <c r="G2645" s="330"/>
      <c r="H2645" s="331"/>
      <c r="I2645" s="332"/>
      <c r="J2645" s="332"/>
      <c r="K2645" s="332"/>
      <c r="L2645" s="332"/>
      <c r="M2645" s="332"/>
      <c r="N2645" s="333"/>
    </row>
    <row r="2646" spans="2:14" x14ac:dyDescent="0.2">
      <c r="B2646" s="328"/>
      <c r="C2646" s="328"/>
      <c r="D2646" s="329"/>
      <c r="E2646" s="330"/>
      <c r="F2646" s="330"/>
      <c r="G2646" s="330"/>
      <c r="H2646" s="331"/>
      <c r="I2646" s="332"/>
      <c r="J2646" s="332"/>
      <c r="K2646" s="332"/>
      <c r="L2646" s="332"/>
      <c r="M2646" s="332"/>
      <c r="N2646" s="333"/>
    </row>
    <row r="2647" spans="2:14" x14ac:dyDescent="0.2">
      <c r="B2647" s="328"/>
      <c r="C2647" s="328"/>
      <c r="D2647" s="329"/>
      <c r="E2647" s="330"/>
      <c r="F2647" s="330"/>
      <c r="G2647" s="330"/>
      <c r="H2647" s="331"/>
      <c r="I2647" s="332"/>
      <c r="J2647" s="332"/>
      <c r="K2647" s="332"/>
      <c r="L2647" s="332"/>
      <c r="M2647" s="332"/>
      <c r="N2647" s="333"/>
    </row>
    <row r="2648" spans="2:14" x14ac:dyDescent="0.2">
      <c r="B2648" s="328"/>
      <c r="C2648" s="328"/>
      <c r="D2648" s="329"/>
      <c r="E2648" s="330"/>
      <c r="F2648" s="330"/>
      <c r="G2648" s="330"/>
      <c r="H2648" s="331"/>
      <c r="I2648" s="332"/>
      <c r="J2648" s="332"/>
      <c r="K2648" s="332"/>
      <c r="L2648" s="332"/>
      <c r="M2648" s="332"/>
      <c r="N2648" s="333"/>
    </row>
    <row r="2649" spans="2:14" x14ac:dyDescent="0.2">
      <c r="B2649" s="328"/>
      <c r="C2649" s="328"/>
      <c r="D2649" s="329"/>
      <c r="E2649" s="330"/>
      <c r="F2649" s="330"/>
      <c r="G2649" s="330"/>
      <c r="H2649" s="331"/>
      <c r="I2649" s="332"/>
      <c r="J2649" s="332"/>
      <c r="K2649" s="332"/>
      <c r="L2649" s="332"/>
      <c r="M2649" s="332"/>
      <c r="N2649" s="333"/>
    </row>
    <row r="2650" spans="2:14" x14ac:dyDescent="0.2">
      <c r="B2650" s="328"/>
      <c r="C2650" s="328"/>
      <c r="D2650" s="329"/>
      <c r="E2650" s="330"/>
      <c r="F2650" s="330"/>
      <c r="G2650" s="330"/>
      <c r="H2650" s="331"/>
      <c r="I2650" s="332"/>
      <c r="J2650" s="332"/>
      <c r="K2650" s="332"/>
      <c r="L2650" s="332"/>
      <c r="M2650" s="332"/>
      <c r="N2650" s="333"/>
    </row>
    <row r="2651" spans="2:14" x14ac:dyDescent="0.2">
      <c r="B2651" s="328"/>
      <c r="C2651" s="328"/>
      <c r="D2651" s="329"/>
      <c r="E2651" s="330"/>
      <c r="F2651" s="330"/>
      <c r="G2651" s="330"/>
      <c r="H2651" s="331"/>
      <c r="I2651" s="332"/>
      <c r="J2651" s="332"/>
      <c r="K2651" s="332"/>
      <c r="L2651" s="332"/>
      <c r="M2651" s="332"/>
      <c r="N2651" s="333"/>
    </row>
    <row r="2652" spans="2:14" x14ac:dyDescent="0.2">
      <c r="B2652" s="328"/>
      <c r="C2652" s="328"/>
      <c r="D2652" s="329"/>
      <c r="E2652" s="330"/>
      <c r="F2652" s="330"/>
      <c r="G2652" s="330"/>
      <c r="H2652" s="331"/>
      <c r="I2652" s="332"/>
      <c r="J2652" s="332"/>
      <c r="K2652" s="332"/>
      <c r="L2652" s="332"/>
      <c r="M2652" s="332"/>
      <c r="N2652" s="333"/>
    </row>
    <row r="2653" spans="2:14" x14ac:dyDescent="0.2">
      <c r="B2653" s="328"/>
      <c r="C2653" s="328"/>
      <c r="D2653" s="329"/>
      <c r="E2653" s="330"/>
      <c r="F2653" s="330"/>
      <c r="G2653" s="330"/>
      <c r="H2653" s="331"/>
      <c r="I2653" s="332"/>
      <c r="J2653" s="332"/>
      <c r="K2653" s="332"/>
      <c r="L2653" s="332"/>
      <c r="M2653" s="332"/>
      <c r="N2653" s="333"/>
    </row>
    <row r="2654" spans="2:14" x14ac:dyDescent="0.2">
      <c r="B2654" s="328"/>
      <c r="C2654" s="328"/>
      <c r="D2654" s="329"/>
      <c r="E2654" s="330"/>
      <c r="F2654" s="330"/>
      <c r="G2654" s="330"/>
      <c r="H2654" s="331"/>
      <c r="I2654" s="332"/>
      <c r="J2654" s="332"/>
      <c r="K2654" s="332"/>
      <c r="L2654" s="332"/>
      <c r="M2654" s="332"/>
      <c r="N2654" s="333"/>
    </row>
    <row r="2655" spans="2:14" x14ac:dyDescent="0.2">
      <c r="B2655" s="328"/>
      <c r="C2655" s="328"/>
      <c r="D2655" s="329"/>
      <c r="E2655" s="330"/>
      <c r="F2655" s="330"/>
      <c r="G2655" s="330"/>
      <c r="H2655" s="331"/>
      <c r="I2655" s="332"/>
      <c r="J2655" s="332"/>
      <c r="K2655" s="332"/>
      <c r="L2655" s="332"/>
      <c r="M2655" s="332"/>
      <c r="N2655" s="333"/>
    </row>
    <row r="2656" spans="2:14" x14ac:dyDescent="0.2">
      <c r="B2656" s="328"/>
      <c r="C2656" s="328"/>
      <c r="D2656" s="329"/>
      <c r="E2656" s="330"/>
      <c r="F2656" s="330"/>
      <c r="G2656" s="330"/>
      <c r="H2656" s="331"/>
      <c r="I2656" s="332"/>
      <c r="J2656" s="332"/>
      <c r="K2656" s="332"/>
      <c r="L2656" s="332"/>
      <c r="M2656" s="332"/>
      <c r="N2656" s="333"/>
    </row>
    <row r="2657" spans="2:14" x14ac:dyDescent="0.2">
      <c r="B2657" s="328"/>
      <c r="C2657" s="328"/>
      <c r="D2657" s="329"/>
      <c r="E2657" s="330"/>
      <c r="F2657" s="330"/>
      <c r="G2657" s="330"/>
      <c r="H2657" s="331"/>
      <c r="I2657" s="332"/>
      <c r="J2657" s="332"/>
      <c r="K2657" s="332"/>
      <c r="L2657" s="332"/>
      <c r="M2657" s="332"/>
      <c r="N2657" s="333"/>
    </row>
    <row r="2658" spans="2:14" x14ac:dyDescent="0.2">
      <c r="B2658" s="328"/>
      <c r="C2658" s="328"/>
      <c r="D2658" s="329"/>
      <c r="E2658" s="330"/>
      <c r="F2658" s="330"/>
      <c r="G2658" s="330"/>
      <c r="H2658" s="331"/>
      <c r="I2658" s="332"/>
      <c r="J2658" s="332"/>
      <c r="K2658" s="332"/>
      <c r="L2658" s="332"/>
      <c r="M2658" s="332"/>
      <c r="N2658" s="333"/>
    </row>
    <row r="2659" spans="2:14" x14ac:dyDescent="0.2">
      <c r="B2659" s="328"/>
      <c r="C2659" s="328"/>
      <c r="D2659" s="329"/>
      <c r="E2659" s="330"/>
      <c r="F2659" s="330"/>
      <c r="G2659" s="330"/>
      <c r="H2659" s="331"/>
      <c r="I2659" s="332"/>
      <c r="J2659" s="332"/>
      <c r="K2659" s="332"/>
      <c r="L2659" s="332"/>
      <c r="M2659" s="332"/>
      <c r="N2659" s="333"/>
    </row>
    <row r="2660" spans="2:14" x14ac:dyDescent="0.2">
      <c r="B2660" s="328"/>
      <c r="C2660" s="328"/>
      <c r="D2660" s="329"/>
      <c r="E2660" s="330"/>
      <c r="F2660" s="330"/>
      <c r="G2660" s="330"/>
      <c r="H2660" s="331"/>
      <c r="I2660" s="332"/>
      <c r="J2660" s="332"/>
      <c r="K2660" s="332"/>
      <c r="L2660" s="332"/>
      <c r="M2660" s="332"/>
      <c r="N2660" s="333"/>
    </row>
    <row r="2661" spans="2:14" x14ac:dyDescent="0.2">
      <c r="B2661" s="328"/>
      <c r="C2661" s="328"/>
      <c r="D2661" s="329"/>
      <c r="E2661" s="330"/>
      <c r="F2661" s="330"/>
      <c r="G2661" s="330"/>
      <c r="H2661" s="331"/>
      <c r="I2661" s="332"/>
      <c r="J2661" s="332"/>
      <c r="K2661" s="332"/>
      <c r="L2661" s="332"/>
      <c r="M2661" s="332"/>
      <c r="N2661" s="333"/>
    </row>
    <row r="2662" spans="2:14" x14ac:dyDescent="0.2">
      <c r="B2662" s="328"/>
      <c r="C2662" s="328"/>
      <c r="D2662" s="329"/>
      <c r="E2662" s="330"/>
      <c r="F2662" s="330"/>
      <c r="G2662" s="330"/>
      <c r="H2662" s="331"/>
      <c r="I2662" s="332"/>
      <c r="J2662" s="332"/>
      <c r="K2662" s="332"/>
      <c r="L2662" s="332"/>
      <c r="M2662" s="332"/>
      <c r="N2662" s="333"/>
    </row>
    <row r="2663" spans="2:14" x14ac:dyDescent="0.2">
      <c r="B2663" s="328"/>
      <c r="C2663" s="328"/>
      <c r="D2663" s="329"/>
      <c r="E2663" s="330"/>
      <c r="F2663" s="330"/>
      <c r="G2663" s="330"/>
      <c r="H2663" s="331"/>
      <c r="I2663" s="332"/>
      <c r="J2663" s="332"/>
      <c r="K2663" s="332"/>
      <c r="L2663" s="332"/>
      <c r="M2663" s="332"/>
      <c r="N2663" s="333"/>
    </row>
    <row r="2664" spans="2:14" x14ac:dyDescent="0.2">
      <c r="B2664" s="328"/>
      <c r="C2664" s="328"/>
      <c r="D2664" s="329"/>
      <c r="E2664" s="330"/>
      <c r="F2664" s="330"/>
      <c r="G2664" s="330"/>
      <c r="H2664" s="331"/>
      <c r="I2664" s="332"/>
      <c r="J2664" s="332"/>
      <c r="K2664" s="332"/>
      <c r="L2664" s="332"/>
      <c r="M2664" s="332"/>
      <c r="N2664" s="333"/>
    </row>
    <row r="2665" spans="2:14" x14ac:dyDescent="0.2">
      <c r="B2665" s="328"/>
      <c r="C2665" s="328"/>
      <c r="D2665" s="329"/>
      <c r="E2665" s="330"/>
      <c r="F2665" s="330"/>
      <c r="G2665" s="330"/>
      <c r="H2665" s="331"/>
      <c r="I2665" s="332"/>
      <c r="J2665" s="332"/>
      <c r="K2665" s="332"/>
      <c r="L2665" s="332"/>
      <c r="M2665" s="332"/>
      <c r="N2665" s="333"/>
    </row>
    <row r="2666" spans="2:14" x14ac:dyDescent="0.2">
      <c r="B2666" s="328"/>
      <c r="C2666" s="328"/>
      <c r="D2666" s="329"/>
      <c r="E2666" s="330"/>
      <c r="F2666" s="330"/>
      <c r="G2666" s="330"/>
      <c r="H2666" s="331"/>
      <c r="I2666" s="332"/>
      <c r="J2666" s="332"/>
      <c r="K2666" s="332"/>
      <c r="L2666" s="332"/>
      <c r="M2666" s="332"/>
      <c r="N2666" s="333"/>
    </row>
    <row r="2667" spans="2:14" x14ac:dyDescent="0.2">
      <c r="B2667" s="328"/>
      <c r="C2667" s="328"/>
      <c r="D2667" s="329"/>
      <c r="E2667" s="330"/>
      <c r="F2667" s="330"/>
      <c r="G2667" s="330"/>
      <c r="H2667" s="331"/>
      <c r="I2667" s="332"/>
      <c r="J2667" s="332"/>
      <c r="K2667" s="332"/>
      <c r="L2667" s="332"/>
      <c r="M2667" s="332"/>
      <c r="N2667" s="333"/>
    </row>
    <row r="2668" spans="2:14" x14ac:dyDescent="0.2">
      <c r="B2668" s="328"/>
      <c r="C2668" s="328"/>
      <c r="D2668" s="329"/>
      <c r="E2668" s="330"/>
      <c r="F2668" s="330"/>
      <c r="G2668" s="330"/>
      <c r="H2668" s="331"/>
      <c r="I2668" s="332"/>
      <c r="J2668" s="332"/>
      <c r="K2668" s="332"/>
      <c r="L2668" s="332"/>
      <c r="M2668" s="332"/>
      <c r="N2668" s="333"/>
    </row>
    <row r="2669" spans="2:14" x14ac:dyDescent="0.2">
      <c r="B2669" s="328"/>
      <c r="C2669" s="328"/>
      <c r="D2669" s="329"/>
      <c r="E2669" s="330"/>
      <c r="F2669" s="330"/>
      <c r="G2669" s="330"/>
      <c r="H2669" s="331"/>
      <c r="I2669" s="332"/>
      <c r="J2669" s="332"/>
      <c r="K2669" s="332"/>
      <c r="L2669" s="332"/>
      <c r="M2669" s="332"/>
      <c r="N2669" s="333"/>
    </row>
    <row r="2670" spans="2:14" x14ac:dyDescent="0.2">
      <c r="B2670" s="328"/>
      <c r="C2670" s="328"/>
      <c r="D2670" s="329"/>
      <c r="E2670" s="330"/>
      <c r="F2670" s="330"/>
      <c r="G2670" s="330"/>
      <c r="H2670" s="331"/>
      <c r="I2670" s="332"/>
      <c r="J2670" s="332"/>
      <c r="K2670" s="332"/>
      <c r="L2670" s="332"/>
      <c r="M2670" s="332"/>
      <c r="N2670" s="333"/>
    </row>
    <row r="2671" spans="2:14" x14ac:dyDescent="0.2">
      <c r="B2671" s="328"/>
      <c r="C2671" s="328"/>
      <c r="D2671" s="329"/>
      <c r="E2671" s="330"/>
      <c r="F2671" s="330"/>
      <c r="G2671" s="330"/>
      <c r="H2671" s="331"/>
      <c r="I2671" s="332"/>
      <c r="J2671" s="332"/>
      <c r="K2671" s="332"/>
      <c r="L2671" s="332"/>
      <c r="M2671" s="332"/>
      <c r="N2671" s="333"/>
    </row>
    <row r="2672" spans="2:14" x14ac:dyDescent="0.2">
      <c r="B2672" s="328"/>
      <c r="C2672" s="328"/>
      <c r="D2672" s="329"/>
      <c r="E2672" s="330"/>
      <c r="F2672" s="330"/>
      <c r="G2672" s="330"/>
      <c r="H2672" s="331"/>
      <c r="I2672" s="332"/>
      <c r="J2672" s="332"/>
      <c r="K2672" s="332"/>
      <c r="L2672" s="332"/>
      <c r="M2672" s="332"/>
      <c r="N2672" s="333"/>
    </row>
    <row r="2673" spans="2:14" x14ac:dyDescent="0.2">
      <c r="B2673" s="328"/>
      <c r="C2673" s="328"/>
      <c r="D2673" s="329"/>
      <c r="E2673" s="330"/>
      <c r="F2673" s="330"/>
      <c r="G2673" s="330"/>
      <c r="H2673" s="331"/>
      <c r="I2673" s="332"/>
      <c r="J2673" s="332"/>
      <c r="K2673" s="332"/>
      <c r="L2673" s="332"/>
      <c r="M2673" s="332"/>
      <c r="N2673" s="333"/>
    </row>
    <row r="2674" spans="2:14" x14ac:dyDescent="0.2">
      <c r="B2674" s="328"/>
      <c r="C2674" s="328"/>
      <c r="D2674" s="329"/>
      <c r="E2674" s="330"/>
      <c r="F2674" s="330"/>
      <c r="G2674" s="330"/>
      <c r="H2674" s="331"/>
      <c r="I2674" s="332"/>
      <c r="J2674" s="332"/>
      <c r="K2674" s="332"/>
      <c r="L2674" s="332"/>
      <c r="M2674" s="332"/>
      <c r="N2674" s="333"/>
    </row>
    <row r="2675" spans="2:14" x14ac:dyDescent="0.2">
      <c r="B2675" s="328"/>
      <c r="C2675" s="328"/>
      <c r="D2675" s="329"/>
      <c r="E2675" s="330"/>
      <c r="F2675" s="330"/>
      <c r="G2675" s="330"/>
      <c r="H2675" s="331"/>
      <c r="I2675" s="332"/>
      <c r="J2675" s="332"/>
      <c r="K2675" s="332"/>
      <c r="L2675" s="332"/>
      <c r="M2675" s="332"/>
      <c r="N2675" s="333"/>
    </row>
    <row r="2676" spans="2:14" x14ac:dyDescent="0.2">
      <c r="B2676" s="328"/>
      <c r="C2676" s="328"/>
      <c r="D2676" s="329"/>
      <c r="E2676" s="330"/>
      <c r="F2676" s="330"/>
      <c r="G2676" s="330"/>
      <c r="H2676" s="331"/>
      <c r="I2676" s="332"/>
      <c r="J2676" s="332"/>
      <c r="K2676" s="332"/>
      <c r="L2676" s="332"/>
      <c r="M2676" s="332"/>
      <c r="N2676" s="333"/>
    </row>
    <row r="2677" spans="2:14" x14ac:dyDescent="0.2">
      <c r="B2677" s="328"/>
      <c r="C2677" s="328"/>
      <c r="D2677" s="329"/>
      <c r="E2677" s="330"/>
      <c r="F2677" s="330"/>
      <c r="G2677" s="330"/>
      <c r="H2677" s="331"/>
      <c r="I2677" s="332"/>
      <c r="J2677" s="332"/>
      <c r="K2677" s="332"/>
      <c r="L2677" s="332"/>
      <c r="M2677" s="332"/>
      <c r="N2677" s="333"/>
    </row>
    <row r="2678" spans="2:14" x14ac:dyDescent="0.2">
      <c r="B2678" s="328"/>
      <c r="C2678" s="328"/>
      <c r="D2678" s="329"/>
      <c r="E2678" s="330"/>
      <c r="F2678" s="330"/>
      <c r="G2678" s="330"/>
      <c r="H2678" s="331"/>
      <c r="I2678" s="332"/>
      <c r="J2678" s="332"/>
      <c r="K2678" s="332"/>
      <c r="L2678" s="332"/>
      <c r="M2678" s="332"/>
      <c r="N2678" s="333"/>
    </row>
    <row r="2679" spans="2:14" x14ac:dyDescent="0.2">
      <c r="B2679" s="328"/>
      <c r="C2679" s="328"/>
      <c r="D2679" s="329"/>
      <c r="E2679" s="330"/>
      <c r="F2679" s="330"/>
      <c r="G2679" s="330"/>
      <c r="H2679" s="331"/>
      <c r="I2679" s="332"/>
      <c r="J2679" s="332"/>
      <c r="K2679" s="332"/>
      <c r="L2679" s="332"/>
      <c r="M2679" s="332"/>
      <c r="N2679" s="333"/>
    </row>
    <row r="2680" spans="2:14" x14ac:dyDescent="0.2">
      <c r="B2680" s="328"/>
      <c r="C2680" s="328"/>
      <c r="D2680" s="329"/>
      <c r="E2680" s="330"/>
      <c r="F2680" s="330"/>
      <c r="G2680" s="330"/>
      <c r="H2680" s="331"/>
      <c r="I2680" s="332"/>
      <c r="J2680" s="332"/>
      <c r="K2680" s="332"/>
      <c r="L2680" s="332"/>
      <c r="M2680" s="332"/>
      <c r="N2680" s="333"/>
    </row>
    <row r="2681" spans="2:14" x14ac:dyDescent="0.2">
      <c r="B2681" s="328"/>
      <c r="C2681" s="328"/>
      <c r="D2681" s="329"/>
      <c r="E2681" s="330"/>
      <c r="F2681" s="330"/>
      <c r="G2681" s="330"/>
      <c r="H2681" s="331"/>
      <c r="I2681" s="332"/>
      <c r="J2681" s="332"/>
      <c r="K2681" s="332"/>
      <c r="L2681" s="332"/>
      <c r="M2681" s="332"/>
      <c r="N2681" s="333"/>
    </row>
    <row r="2682" spans="2:14" x14ac:dyDescent="0.2">
      <c r="B2682" s="328"/>
      <c r="C2682" s="328"/>
      <c r="D2682" s="329"/>
      <c r="E2682" s="330"/>
      <c r="F2682" s="330"/>
      <c r="G2682" s="330"/>
      <c r="H2682" s="331"/>
      <c r="I2682" s="332"/>
      <c r="J2682" s="332"/>
      <c r="K2682" s="332"/>
      <c r="L2682" s="332"/>
      <c r="M2682" s="332"/>
      <c r="N2682" s="333"/>
    </row>
    <row r="2683" spans="2:14" x14ac:dyDescent="0.2">
      <c r="B2683" s="328"/>
      <c r="C2683" s="328"/>
      <c r="D2683" s="329"/>
      <c r="E2683" s="330"/>
      <c r="F2683" s="330"/>
      <c r="G2683" s="330"/>
      <c r="H2683" s="331"/>
      <c r="I2683" s="332"/>
      <c r="J2683" s="332"/>
      <c r="K2683" s="332"/>
      <c r="L2683" s="332"/>
      <c r="M2683" s="332"/>
      <c r="N2683" s="333"/>
    </row>
    <row r="2684" spans="2:14" x14ac:dyDescent="0.2">
      <c r="B2684" s="328"/>
      <c r="C2684" s="328"/>
      <c r="D2684" s="329"/>
      <c r="E2684" s="330"/>
      <c r="F2684" s="330"/>
      <c r="G2684" s="330"/>
      <c r="H2684" s="331"/>
      <c r="I2684" s="332"/>
      <c r="J2684" s="332"/>
      <c r="K2684" s="332"/>
      <c r="L2684" s="332"/>
      <c r="M2684" s="332"/>
      <c r="N2684" s="333"/>
    </row>
    <row r="2685" spans="2:14" x14ac:dyDescent="0.2">
      <c r="B2685" s="328"/>
      <c r="C2685" s="328"/>
      <c r="D2685" s="329"/>
      <c r="E2685" s="330"/>
      <c r="F2685" s="330"/>
      <c r="G2685" s="330"/>
      <c r="H2685" s="331"/>
      <c r="I2685" s="332"/>
      <c r="J2685" s="332"/>
      <c r="K2685" s="332"/>
      <c r="L2685" s="332"/>
      <c r="M2685" s="332"/>
      <c r="N2685" s="333"/>
    </row>
    <row r="2686" spans="2:14" x14ac:dyDescent="0.2">
      <c r="B2686" s="328"/>
      <c r="C2686" s="328"/>
      <c r="D2686" s="329"/>
      <c r="E2686" s="330"/>
      <c r="F2686" s="330"/>
      <c r="G2686" s="330"/>
      <c r="H2686" s="331"/>
      <c r="I2686" s="332"/>
      <c r="J2686" s="332"/>
      <c r="K2686" s="332"/>
      <c r="L2686" s="332"/>
      <c r="M2686" s="332"/>
      <c r="N2686" s="333"/>
    </row>
    <row r="2687" spans="2:14" x14ac:dyDescent="0.2">
      <c r="B2687" s="328"/>
      <c r="C2687" s="328"/>
      <c r="D2687" s="329"/>
      <c r="E2687" s="330"/>
      <c r="F2687" s="330"/>
      <c r="G2687" s="330"/>
      <c r="H2687" s="331"/>
      <c r="I2687" s="332"/>
      <c r="J2687" s="332"/>
      <c r="K2687" s="332"/>
      <c r="L2687" s="332"/>
      <c r="M2687" s="332"/>
      <c r="N2687" s="333"/>
    </row>
    <row r="2688" spans="2:14" x14ac:dyDescent="0.2">
      <c r="B2688" s="328"/>
      <c r="C2688" s="328"/>
      <c r="D2688" s="329"/>
      <c r="E2688" s="330"/>
      <c r="F2688" s="330"/>
      <c r="G2688" s="330"/>
      <c r="H2688" s="331"/>
      <c r="I2688" s="332"/>
      <c r="J2688" s="332"/>
      <c r="K2688" s="332"/>
      <c r="L2688" s="332"/>
      <c r="M2688" s="332"/>
      <c r="N2688" s="333"/>
    </row>
    <row r="2689" spans="2:14" x14ac:dyDescent="0.2">
      <c r="B2689" s="328"/>
      <c r="C2689" s="328"/>
      <c r="D2689" s="329"/>
      <c r="E2689" s="330"/>
      <c r="F2689" s="330"/>
      <c r="G2689" s="330"/>
      <c r="H2689" s="331"/>
      <c r="I2689" s="332"/>
      <c r="J2689" s="332"/>
      <c r="K2689" s="332"/>
      <c r="L2689" s="332"/>
      <c r="M2689" s="332"/>
      <c r="N2689" s="333"/>
    </row>
    <row r="2690" spans="2:14" x14ac:dyDescent="0.2">
      <c r="B2690" s="328"/>
      <c r="C2690" s="328"/>
      <c r="D2690" s="329"/>
      <c r="E2690" s="330"/>
      <c r="F2690" s="330"/>
      <c r="G2690" s="330"/>
      <c r="H2690" s="331"/>
      <c r="I2690" s="332"/>
      <c r="J2690" s="332"/>
      <c r="K2690" s="332"/>
      <c r="L2690" s="332"/>
      <c r="M2690" s="332"/>
      <c r="N2690" s="333"/>
    </row>
    <row r="2691" spans="2:14" x14ac:dyDescent="0.2">
      <c r="B2691" s="328"/>
      <c r="C2691" s="328"/>
      <c r="D2691" s="329"/>
      <c r="E2691" s="330"/>
      <c r="F2691" s="330"/>
      <c r="G2691" s="330"/>
      <c r="H2691" s="331"/>
      <c r="I2691" s="332"/>
      <c r="J2691" s="332"/>
      <c r="K2691" s="332"/>
      <c r="L2691" s="332"/>
      <c r="M2691" s="332"/>
      <c r="N2691" s="333"/>
    </row>
    <row r="2692" spans="2:14" x14ac:dyDescent="0.2">
      <c r="B2692" s="328"/>
      <c r="C2692" s="328"/>
      <c r="D2692" s="329"/>
      <c r="E2692" s="330"/>
      <c r="F2692" s="330"/>
      <c r="G2692" s="330"/>
      <c r="H2692" s="331"/>
      <c r="I2692" s="332"/>
      <c r="J2692" s="332"/>
      <c r="K2692" s="332"/>
      <c r="L2692" s="332"/>
      <c r="M2692" s="332"/>
      <c r="N2692" s="333"/>
    </row>
    <row r="2693" spans="2:14" x14ac:dyDescent="0.2">
      <c r="B2693" s="328"/>
      <c r="C2693" s="328"/>
      <c r="D2693" s="329"/>
      <c r="E2693" s="330"/>
      <c r="F2693" s="330"/>
      <c r="G2693" s="330"/>
      <c r="H2693" s="331"/>
      <c r="I2693" s="332"/>
      <c r="J2693" s="332"/>
      <c r="K2693" s="332"/>
      <c r="L2693" s="332"/>
      <c r="M2693" s="332"/>
      <c r="N2693" s="333"/>
    </row>
    <row r="2694" spans="2:14" x14ac:dyDescent="0.2">
      <c r="B2694" s="328"/>
      <c r="C2694" s="328"/>
      <c r="D2694" s="329"/>
      <c r="E2694" s="330"/>
      <c r="F2694" s="330"/>
      <c r="G2694" s="330"/>
      <c r="H2694" s="331"/>
      <c r="I2694" s="332"/>
      <c r="J2694" s="332"/>
      <c r="K2694" s="332"/>
      <c r="L2694" s="332"/>
      <c r="M2694" s="332"/>
      <c r="N2694" s="333"/>
    </row>
    <row r="2695" spans="2:14" x14ac:dyDescent="0.2">
      <c r="B2695" s="328"/>
      <c r="C2695" s="328"/>
      <c r="D2695" s="329"/>
      <c r="E2695" s="330"/>
      <c r="F2695" s="330"/>
      <c r="G2695" s="330"/>
      <c r="H2695" s="331"/>
      <c r="I2695" s="332"/>
      <c r="J2695" s="332"/>
      <c r="K2695" s="332"/>
      <c r="L2695" s="332"/>
      <c r="M2695" s="332"/>
      <c r="N2695" s="333"/>
    </row>
    <row r="2696" spans="2:14" x14ac:dyDescent="0.2">
      <c r="B2696" s="328"/>
      <c r="C2696" s="328"/>
      <c r="D2696" s="329"/>
      <c r="E2696" s="330"/>
      <c r="F2696" s="330"/>
      <c r="G2696" s="330"/>
      <c r="H2696" s="331"/>
      <c r="I2696" s="332"/>
      <c r="J2696" s="332"/>
      <c r="K2696" s="332"/>
      <c r="L2696" s="332"/>
      <c r="M2696" s="332"/>
      <c r="N2696" s="333"/>
    </row>
    <row r="2697" spans="2:14" x14ac:dyDescent="0.2">
      <c r="B2697" s="328"/>
      <c r="C2697" s="328"/>
      <c r="D2697" s="329"/>
      <c r="E2697" s="330"/>
      <c r="F2697" s="330"/>
      <c r="G2697" s="330"/>
      <c r="H2697" s="331"/>
      <c r="I2697" s="332"/>
      <c r="J2697" s="332"/>
      <c r="K2697" s="332"/>
      <c r="L2697" s="332"/>
      <c r="M2697" s="332"/>
      <c r="N2697" s="333"/>
    </row>
    <row r="2698" spans="2:14" x14ac:dyDescent="0.2">
      <c r="B2698" s="328"/>
      <c r="C2698" s="328"/>
      <c r="D2698" s="329"/>
      <c r="E2698" s="330"/>
      <c r="F2698" s="330"/>
      <c r="G2698" s="330"/>
      <c r="H2698" s="331"/>
      <c r="I2698" s="332"/>
      <c r="J2698" s="332"/>
      <c r="K2698" s="332"/>
      <c r="L2698" s="332"/>
      <c r="M2698" s="332"/>
      <c r="N2698" s="333"/>
    </row>
    <row r="2699" spans="2:14" x14ac:dyDescent="0.2">
      <c r="B2699" s="328"/>
      <c r="C2699" s="328"/>
      <c r="D2699" s="329"/>
      <c r="E2699" s="330"/>
      <c r="F2699" s="330"/>
      <c r="G2699" s="330"/>
      <c r="H2699" s="331"/>
      <c r="I2699" s="332"/>
      <c r="J2699" s="332"/>
      <c r="K2699" s="332"/>
      <c r="L2699" s="332"/>
      <c r="M2699" s="332"/>
      <c r="N2699" s="333"/>
    </row>
    <row r="2700" spans="2:14" x14ac:dyDescent="0.2">
      <c r="B2700" s="328"/>
      <c r="C2700" s="328"/>
      <c r="D2700" s="329"/>
      <c r="E2700" s="330"/>
      <c r="F2700" s="330"/>
      <c r="G2700" s="330"/>
      <c r="H2700" s="331"/>
      <c r="I2700" s="332"/>
      <c r="J2700" s="332"/>
      <c r="K2700" s="332"/>
      <c r="L2700" s="332"/>
      <c r="M2700" s="332"/>
      <c r="N2700" s="333"/>
    </row>
    <row r="2701" spans="2:14" x14ac:dyDescent="0.2">
      <c r="B2701" s="328"/>
      <c r="C2701" s="328"/>
      <c r="D2701" s="329"/>
      <c r="E2701" s="330"/>
      <c r="F2701" s="330"/>
      <c r="G2701" s="330"/>
      <c r="H2701" s="331"/>
      <c r="I2701" s="332"/>
      <c r="J2701" s="332"/>
      <c r="K2701" s="332"/>
      <c r="L2701" s="332"/>
      <c r="M2701" s="332"/>
      <c r="N2701" s="333"/>
    </row>
    <row r="2702" spans="2:14" x14ac:dyDescent="0.2">
      <c r="B2702" s="328"/>
      <c r="C2702" s="328"/>
      <c r="D2702" s="329"/>
      <c r="E2702" s="330"/>
      <c r="F2702" s="330"/>
      <c r="G2702" s="330"/>
      <c r="H2702" s="331"/>
      <c r="I2702" s="332"/>
      <c r="J2702" s="332"/>
      <c r="K2702" s="332"/>
      <c r="L2702" s="332"/>
      <c r="M2702" s="332"/>
      <c r="N2702" s="333"/>
    </row>
    <row r="2703" spans="2:14" x14ac:dyDescent="0.2">
      <c r="B2703" s="328"/>
      <c r="C2703" s="328"/>
      <c r="D2703" s="329"/>
      <c r="E2703" s="330"/>
      <c r="F2703" s="330"/>
      <c r="G2703" s="330"/>
      <c r="H2703" s="331"/>
      <c r="I2703" s="332"/>
      <c r="J2703" s="332"/>
      <c r="K2703" s="332"/>
      <c r="L2703" s="332"/>
      <c r="M2703" s="332"/>
      <c r="N2703" s="333"/>
    </row>
    <row r="2704" spans="2:14" x14ac:dyDescent="0.2">
      <c r="B2704" s="328"/>
      <c r="C2704" s="328"/>
      <c r="D2704" s="329"/>
      <c r="E2704" s="330"/>
      <c r="F2704" s="330"/>
      <c r="G2704" s="330"/>
      <c r="H2704" s="331"/>
      <c r="I2704" s="332"/>
      <c r="J2704" s="332"/>
      <c r="K2704" s="332"/>
      <c r="L2704" s="332"/>
      <c r="M2704" s="332"/>
      <c r="N2704" s="333"/>
    </row>
    <row r="2705" spans="2:14" x14ac:dyDescent="0.2">
      <c r="B2705" s="328"/>
      <c r="C2705" s="328"/>
      <c r="D2705" s="329"/>
      <c r="E2705" s="330"/>
      <c r="F2705" s="330"/>
      <c r="G2705" s="330"/>
      <c r="H2705" s="331"/>
      <c r="I2705" s="332"/>
      <c r="J2705" s="332"/>
      <c r="K2705" s="332"/>
      <c r="L2705" s="332"/>
      <c r="M2705" s="332"/>
      <c r="N2705" s="333"/>
    </row>
    <row r="2706" spans="2:14" x14ac:dyDescent="0.2">
      <c r="B2706" s="328"/>
      <c r="C2706" s="328"/>
      <c r="D2706" s="329"/>
      <c r="E2706" s="330"/>
      <c r="F2706" s="330"/>
      <c r="G2706" s="330"/>
      <c r="H2706" s="331"/>
      <c r="I2706" s="332"/>
      <c r="J2706" s="332"/>
      <c r="K2706" s="332"/>
      <c r="L2706" s="332"/>
      <c r="M2706" s="332"/>
      <c r="N2706" s="333"/>
    </row>
    <row r="2707" spans="2:14" x14ac:dyDescent="0.2">
      <c r="B2707" s="328"/>
      <c r="C2707" s="328"/>
      <c r="D2707" s="329"/>
      <c r="E2707" s="330"/>
      <c r="F2707" s="330"/>
      <c r="G2707" s="330"/>
      <c r="H2707" s="331"/>
      <c r="I2707" s="332"/>
      <c r="J2707" s="332"/>
      <c r="K2707" s="332"/>
      <c r="L2707" s="332"/>
      <c r="M2707" s="332"/>
      <c r="N2707" s="333"/>
    </row>
    <row r="2708" spans="2:14" x14ac:dyDescent="0.2">
      <c r="B2708" s="328"/>
      <c r="C2708" s="328"/>
      <c r="D2708" s="329"/>
      <c r="E2708" s="330"/>
      <c r="F2708" s="330"/>
      <c r="G2708" s="330"/>
      <c r="H2708" s="331"/>
      <c r="I2708" s="332"/>
      <c r="J2708" s="332"/>
      <c r="K2708" s="332"/>
      <c r="L2708" s="332"/>
      <c r="M2708" s="332"/>
      <c r="N2708" s="333"/>
    </row>
    <row r="2709" spans="2:14" x14ac:dyDescent="0.2">
      <c r="B2709" s="328"/>
      <c r="C2709" s="328"/>
      <c r="D2709" s="329"/>
      <c r="E2709" s="330"/>
      <c r="F2709" s="330"/>
      <c r="G2709" s="330"/>
      <c r="H2709" s="331"/>
      <c r="I2709" s="332"/>
      <c r="J2709" s="332"/>
      <c r="K2709" s="332"/>
      <c r="L2709" s="332"/>
      <c r="M2709" s="332"/>
      <c r="N2709" s="333"/>
    </row>
    <row r="2710" spans="2:14" x14ac:dyDescent="0.2">
      <c r="B2710" s="328"/>
      <c r="C2710" s="328"/>
      <c r="D2710" s="329"/>
      <c r="E2710" s="330"/>
      <c r="F2710" s="330"/>
      <c r="G2710" s="330"/>
      <c r="H2710" s="331"/>
      <c r="I2710" s="332"/>
      <c r="J2710" s="332"/>
      <c r="K2710" s="332"/>
      <c r="L2710" s="332"/>
      <c r="M2710" s="332"/>
      <c r="N2710" s="333"/>
    </row>
    <row r="2711" spans="2:14" x14ac:dyDescent="0.2">
      <c r="B2711" s="328"/>
      <c r="C2711" s="328"/>
      <c r="D2711" s="329"/>
      <c r="E2711" s="330"/>
      <c r="F2711" s="330"/>
      <c r="G2711" s="330"/>
      <c r="H2711" s="331"/>
      <c r="I2711" s="332"/>
      <c r="J2711" s="332"/>
      <c r="K2711" s="332"/>
      <c r="L2711" s="332"/>
      <c r="M2711" s="332"/>
      <c r="N2711" s="333"/>
    </row>
    <row r="2712" spans="2:14" x14ac:dyDescent="0.2">
      <c r="B2712" s="328"/>
      <c r="C2712" s="328"/>
      <c r="D2712" s="329"/>
      <c r="E2712" s="330"/>
      <c r="F2712" s="330"/>
      <c r="G2712" s="330"/>
      <c r="H2712" s="331"/>
      <c r="I2712" s="332"/>
      <c r="J2712" s="332"/>
      <c r="K2712" s="332"/>
      <c r="L2712" s="332"/>
      <c r="M2712" s="332"/>
      <c r="N2712" s="333"/>
    </row>
    <row r="2713" spans="2:14" x14ac:dyDescent="0.2">
      <c r="B2713" s="328"/>
      <c r="C2713" s="328"/>
      <c r="D2713" s="329"/>
      <c r="E2713" s="330"/>
      <c r="F2713" s="330"/>
      <c r="G2713" s="330"/>
      <c r="H2713" s="331"/>
      <c r="I2713" s="332"/>
      <c r="J2713" s="332"/>
      <c r="K2713" s="332"/>
      <c r="L2713" s="332"/>
      <c r="M2713" s="332"/>
      <c r="N2713" s="333"/>
    </row>
    <row r="2714" spans="2:14" x14ac:dyDescent="0.2">
      <c r="B2714" s="328"/>
      <c r="C2714" s="328"/>
      <c r="D2714" s="329"/>
      <c r="E2714" s="330"/>
      <c r="F2714" s="330"/>
      <c r="G2714" s="330"/>
      <c r="H2714" s="331"/>
      <c r="I2714" s="332"/>
      <c r="J2714" s="332"/>
      <c r="K2714" s="332"/>
      <c r="L2714" s="332"/>
      <c r="M2714" s="332"/>
      <c r="N2714" s="333"/>
    </row>
    <row r="2715" spans="2:14" x14ac:dyDescent="0.2">
      <c r="B2715" s="328"/>
      <c r="C2715" s="328"/>
      <c r="D2715" s="329"/>
      <c r="E2715" s="330"/>
      <c r="F2715" s="330"/>
      <c r="G2715" s="330"/>
      <c r="H2715" s="331"/>
      <c r="I2715" s="332"/>
      <c r="J2715" s="332"/>
      <c r="K2715" s="332"/>
      <c r="L2715" s="332"/>
      <c r="M2715" s="332"/>
      <c r="N2715" s="333"/>
    </row>
    <row r="2716" spans="2:14" x14ac:dyDescent="0.2">
      <c r="B2716" s="328"/>
      <c r="C2716" s="328"/>
      <c r="D2716" s="329"/>
      <c r="E2716" s="330"/>
      <c r="F2716" s="330"/>
      <c r="G2716" s="330"/>
      <c r="H2716" s="331"/>
      <c r="I2716" s="332"/>
      <c r="J2716" s="332"/>
      <c r="K2716" s="332"/>
      <c r="L2716" s="332"/>
      <c r="M2716" s="332"/>
      <c r="N2716" s="333"/>
    </row>
    <row r="2717" spans="2:14" x14ac:dyDescent="0.2">
      <c r="B2717" s="328"/>
      <c r="C2717" s="328"/>
      <c r="D2717" s="329"/>
      <c r="E2717" s="330"/>
      <c r="F2717" s="330"/>
      <c r="G2717" s="330"/>
      <c r="H2717" s="331"/>
      <c r="I2717" s="332"/>
      <c r="J2717" s="332"/>
      <c r="K2717" s="332"/>
      <c r="L2717" s="332"/>
      <c r="M2717" s="332"/>
      <c r="N2717" s="333"/>
    </row>
    <row r="2718" spans="2:14" x14ac:dyDescent="0.2">
      <c r="B2718" s="328"/>
      <c r="C2718" s="328"/>
      <c r="D2718" s="329"/>
      <c r="E2718" s="330"/>
      <c r="F2718" s="330"/>
      <c r="G2718" s="330"/>
      <c r="H2718" s="331"/>
      <c r="I2718" s="332"/>
      <c r="J2718" s="332"/>
      <c r="K2718" s="332"/>
      <c r="L2718" s="332"/>
      <c r="M2718" s="332"/>
      <c r="N2718" s="333"/>
    </row>
    <row r="2719" spans="2:14" x14ac:dyDescent="0.2">
      <c r="B2719" s="328"/>
      <c r="C2719" s="328"/>
      <c r="D2719" s="329"/>
      <c r="E2719" s="330"/>
      <c r="F2719" s="330"/>
      <c r="G2719" s="330"/>
      <c r="H2719" s="331"/>
      <c r="I2719" s="332"/>
      <c r="J2719" s="332"/>
      <c r="K2719" s="332"/>
      <c r="L2719" s="332"/>
      <c r="M2719" s="332"/>
      <c r="N2719" s="333"/>
    </row>
    <row r="2720" spans="2:14" x14ac:dyDescent="0.2">
      <c r="B2720" s="328"/>
      <c r="C2720" s="328"/>
      <c r="D2720" s="329"/>
      <c r="E2720" s="330"/>
      <c r="F2720" s="330"/>
      <c r="G2720" s="330"/>
      <c r="H2720" s="331"/>
      <c r="I2720" s="332"/>
      <c r="J2720" s="332"/>
      <c r="K2720" s="332"/>
      <c r="L2720" s="332"/>
      <c r="M2720" s="332"/>
      <c r="N2720" s="333"/>
    </row>
    <row r="2721" spans="2:14" x14ac:dyDescent="0.2">
      <c r="B2721" s="328"/>
      <c r="C2721" s="328"/>
      <c r="D2721" s="329"/>
      <c r="E2721" s="330"/>
      <c r="F2721" s="330"/>
      <c r="G2721" s="330"/>
      <c r="H2721" s="331"/>
      <c r="I2721" s="332"/>
      <c r="J2721" s="332"/>
      <c r="K2721" s="332"/>
      <c r="L2721" s="332"/>
      <c r="M2721" s="332"/>
      <c r="N2721" s="333"/>
    </row>
    <row r="2722" spans="2:14" x14ac:dyDescent="0.2">
      <c r="B2722" s="328"/>
      <c r="C2722" s="328"/>
      <c r="D2722" s="329"/>
      <c r="E2722" s="330"/>
      <c r="F2722" s="330"/>
      <c r="G2722" s="330"/>
      <c r="H2722" s="331"/>
      <c r="I2722" s="332"/>
      <c r="J2722" s="332"/>
      <c r="K2722" s="332"/>
      <c r="L2722" s="332"/>
      <c r="M2722" s="332"/>
      <c r="N2722" s="333"/>
    </row>
    <row r="2723" spans="2:14" x14ac:dyDescent="0.2">
      <c r="B2723" s="328"/>
      <c r="C2723" s="328"/>
      <c r="D2723" s="329"/>
      <c r="E2723" s="330"/>
      <c r="F2723" s="330"/>
      <c r="G2723" s="330"/>
      <c r="H2723" s="331"/>
      <c r="I2723" s="332"/>
      <c r="J2723" s="332"/>
      <c r="K2723" s="332"/>
      <c r="L2723" s="332"/>
      <c r="M2723" s="332"/>
      <c r="N2723" s="333"/>
    </row>
    <row r="2724" spans="2:14" x14ac:dyDescent="0.2">
      <c r="B2724" s="328"/>
      <c r="C2724" s="328"/>
      <c r="D2724" s="329"/>
      <c r="E2724" s="330"/>
      <c r="F2724" s="330"/>
      <c r="G2724" s="330"/>
      <c r="H2724" s="331"/>
      <c r="I2724" s="332"/>
      <c r="J2724" s="332"/>
      <c r="K2724" s="332"/>
      <c r="L2724" s="332"/>
      <c r="M2724" s="332"/>
      <c r="N2724" s="333"/>
    </row>
    <row r="2725" spans="2:14" x14ac:dyDescent="0.2">
      <c r="B2725" s="328"/>
      <c r="C2725" s="328"/>
      <c r="D2725" s="329"/>
      <c r="E2725" s="330"/>
      <c r="F2725" s="330"/>
      <c r="G2725" s="330"/>
      <c r="H2725" s="331"/>
      <c r="I2725" s="332"/>
      <c r="J2725" s="332"/>
      <c r="K2725" s="332"/>
      <c r="L2725" s="332"/>
      <c r="M2725" s="332"/>
      <c r="N2725" s="333"/>
    </row>
    <row r="2726" spans="2:14" x14ac:dyDescent="0.2">
      <c r="B2726" s="328"/>
      <c r="C2726" s="328"/>
      <c r="D2726" s="329"/>
      <c r="E2726" s="330"/>
      <c r="F2726" s="330"/>
      <c r="G2726" s="330"/>
      <c r="H2726" s="331"/>
      <c r="I2726" s="332"/>
      <c r="J2726" s="332"/>
      <c r="K2726" s="332"/>
      <c r="L2726" s="332"/>
      <c r="M2726" s="332"/>
      <c r="N2726" s="333"/>
    </row>
    <row r="2727" spans="2:14" x14ac:dyDescent="0.2">
      <c r="B2727" s="328"/>
      <c r="C2727" s="328"/>
      <c r="D2727" s="329"/>
      <c r="E2727" s="330"/>
      <c r="F2727" s="330"/>
      <c r="G2727" s="330"/>
      <c r="H2727" s="331"/>
      <c r="I2727" s="332"/>
      <c r="J2727" s="332"/>
      <c r="K2727" s="332"/>
      <c r="L2727" s="332"/>
      <c r="M2727" s="332"/>
      <c r="N2727" s="333"/>
    </row>
    <row r="2728" spans="2:14" x14ac:dyDescent="0.2">
      <c r="B2728" s="328"/>
      <c r="C2728" s="328"/>
      <c r="D2728" s="329"/>
      <c r="E2728" s="330"/>
      <c r="F2728" s="330"/>
      <c r="G2728" s="330"/>
      <c r="H2728" s="331"/>
      <c r="I2728" s="332"/>
      <c r="J2728" s="332"/>
      <c r="K2728" s="332"/>
      <c r="L2728" s="332"/>
      <c r="M2728" s="332"/>
      <c r="N2728" s="333"/>
    </row>
    <row r="2729" spans="2:14" x14ac:dyDescent="0.2">
      <c r="B2729" s="328"/>
      <c r="C2729" s="328"/>
      <c r="D2729" s="329"/>
      <c r="E2729" s="330"/>
      <c r="F2729" s="330"/>
      <c r="G2729" s="330"/>
      <c r="H2729" s="331"/>
      <c r="I2729" s="332"/>
      <c r="J2729" s="332"/>
      <c r="K2729" s="332"/>
      <c r="L2729" s="332"/>
      <c r="M2729" s="332"/>
      <c r="N2729" s="333"/>
    </row>
    <row r="2730" spans="2:14" x14ac:dyDescent="0.2">
      <c r="B2730" s="328"/>
      <c r="C2730" s="328"/>
      <c r="D2730" s="329"/>
      <c r="E2730" s="330"/>
      <c r="F2730" s="330"/>
      <c r="G2730" s="330"/>
      <c r="H2730" s="331"/>
      <c r="I2730" s="332"/>
      <c r="J2730" s="332"/>
      <c r="K2730" s="332"/>
      <c r="L2730" s="332"/>
      <c r="M2730" s="332"/>
      <c r="N2730" s="333"/>
    </row>
    <row r="2731" spans="2:14" x14ac:dyDescent="0.2">
      <c r="B2731" s="328"/>
      <c r="C2731" s="328"/>
      <c r="D2731" s="329"/>
      <c r="E2731" s="330"/>
      <c r="F2731" s="330"/>
      <c r="G2731" s="330"/>
      <c r="H2731" s="331"/>
      <c r="I2731" s="332"/>
      <c r="J2731" s="332"/>
      <c r="K2731" s="332"/>
      <c r="L2731" s="332"/>
      <c r="M2731" s="332"/>
      <c r="N2731" s="333"/>
    </row>
    <row r="2732" spans="2:14" x14ac:dyDescent="0.2">
      <c r="B2732" s="328"/>
      <c r="C2732" s="328"/>
      <c r="D2732" s="329"/>
      <c r="E2732" s="330"/>
      <c r="F2732" s="330"/>
      <c r="G2732" s="330"/>
      <c r="H2732" s="331"/>
      <c r="I2732" s="332"/>
      <c r="J2732" s="332"/>
      <c r="K2732" s="332"/>
      <c r="L2732" s="332"/>
      <c r="M2732" s="332"/>
      <c r="N2732" s="333"/>
    </row>
    <row r="2733" spans="2:14" x14ac:dyDescent="0.2">
      <c r="B2733" s="328"/>
      <c r="C2733" s="328"/>
      <c r="D2733" s="329"/>
      <c r="E2733" s="330"/>
      <c r="F2733" s="330"/>
      <c r="G2733" s="330"/>
      <c r="H2733" s="331"/>
      <c r="I2733" s="332"/>
      <c r="J2733" s="332"/>
      <c r="K2733" s="332"/>
      <c r="L2733" s="332"/>
      <c r="M2733" s="332"/>
      <c r="N2733" s="333"/>
    </row>
    <row r="2734" spans="2:14" x14ac:dyDescent="0.2">
      <c r="B2734" s="328"/>
      <c r="C2734" s="328"/>
      <c r="D2734" s="329"/>
      <c r="E2734" s="330"/>
      <c r="F2734" s="330"/>
      <c r="G2734" s="330"/>
      <c r="H2734" s="331"/>
      <c r="I2734" s="332"/>
      <c r="J2734" s="332"/>
      <c r="K2734" s="332"/>
      <c r="L2734" s="332"/>
      <c r="M2734" s="332"/>
      <c r="N2734" s="333"/>
    </row>
    <row r="2735" spans="2:14" x14ac:dyDescent="0.2">
      <c r="B2735" s="328"/>
      <c r="C2735" s="328"/>
      <c r="D2735" s="329"/>
      <c r="E2735" s="330"/>
      <c r="F2735" s="330"/>
      <c r="G2735" s="330"/>
      <c r="H2735" s="331"/>
      <c r="I2735" s="332"/>
      <c r="J2735" s="332"/>
      <c r="K2735" s="332"/>
      <c r="L2735" s="332"/>
      <c r="M2735" s="332"/>
      <c r="N2735" s="333"/>
    </row>
    <row r="2736" spans="2:14" x14ac:dyDescent="0.2">
      <c r="B2736" s="328"/>
      <c r="C2736" s="328"/>
      <c r="D2736" s="329"/>
      <c r="E2736" s="330"/>
      <c r="F2736" s="330"/>
      <c r="G2736" s="330"/>
      <c r="H2736" s="331"/>
      <c r="I2736" s="332"/>
      <c r="J2736" s="332"/>
      <c r="K2736" s="332"/>
      <c r="L2736" s="332"/>
      <c r="M2736" s="332"/>
      <c r="N2736" s="333"/>
    </row>
    <row r="2737" spans="2:14" x14ac:dyDescent="0.2">
      <c r="B2737" s="328"/>
      <c r="C2737" s="328"/>
      <c r="D2737" s="329"/>
      <c r="E2737" s="330"/>
      <c r="F2737" s="330"/>
      <c r="G2737" s="330"/>
      <c r="H2737" s="331"/>
      <c r="I2737" s="332"/>
      <c r="J2737" s="332"/>
      <c r="K2737" s="332"/>
      <c r="L2737" s="332"/>
      <c r="M2737" s="332"/>
      <c r="N2737" s="333"/>
    </row>
    <row r="2738" spans="2:14" x14ac:dyDescent="0.2">
      <c r="B2738" s="328"/>
      <c r="C2738" s="328"/>
      <c r="D2738" s="329"/>
      <c r="E2738" s="330"/>
      <c r="F2738" s="330"/>
      <c r="G2738" s="330"/>
      <c r="H2738" s="331"/>
      <c r="I2738" s="332"/>
      <c r="J2738" s="332"/>
      <c r="K2738" s="332"/>
      <c r="L2738" s="332"/>
      <c r="M2738" s="332"/>
      <c r="N2738" s="333"/>
    </row>
    <row r="2739" spans="2:14" x14ac:dyDescent="0.2">
      <c r="B2739" s="328"/>
      <c r="C2739" s="328"/>
      <c r="D2739" s="329"/>
      <c r="E2739" s="330"/>
      <c r="F2739" s="330"/>
      <c r="G2739" s="330"/>
      <c r="H2739" s="331"/>
      <c r="I2739" s="332"/>
      <c r="J2739" s="332"/>
      <c r="K2739" s="332"/>
      <c r="L2739" s="332"/>
      <c r="M2739" s="332"/>
      <c r="N2739" s="333"/>
    </row>
    <row r="2740" spans="2:14" x14ac:dyDescent="0.2">
      <c r="B2740" s="328"/>
      <c r="C2740" s="328"/>
      <c r="D2740" s="329"/>
      <c r="E2740" s="330"/>
      <c r="F2740" s="330"/>
      <c r="G2740" s="330"/>
      <c r="H2740" s="331"/>
      <c r="I2740" s="332"/>
      <c r="J2740" s="332"/>
      <c r="K2740" s="332"/>
      <c r="L2740" s="332"/>
      <c r="M2740" s="332"/>
      <c r="N2740" s="333"/>
    </row>
    <row r="2741" spans="2:14" x14ac:dyDescent="0.2">
      <c r="B2741" s="328"/>
      <c r="C2741" s="328"/>
      <c r="D2741" s="329"/>
      <c r="E2741" s="330"/>
      <c r="F2741" s="330"/>
      <c r="G2741" s="330"/>
      <c r="H2741" s="331"/>
      <c r="I2741" s="332"/>
      <c r="J2741" s="332"/>
      <c r="K2741" s="332"/>
      <c r="L2741" s="332"/>
      <c r="M2741" s="332"/>
      <c r="N2741" s="333"/>
    </row>
    <row r="2742" spans="2:14" x14ac:dyDescent="0.2">
      <c r="B2742" s="328"/>
      <c r="C2742" s="328"/>
      <c r="D2742" s="329"/>
      <c r="E2742" s="330"/>
      <c r="F2742" s="330"/>
      <c r="G2742" s="330"/>
      <c r="H2742" s="331"/>
      <c r="I2742" s="332"/>
      <c r="J2742" s="332"/>
      <c r="K2742" s="332"/>
      <c r="L2742" s="332"/>
      <c r="M2742" s="332"/>
      <c r="N2742" s="333"/>
    </row>
    <row r="2743" spans="2:14" x14ac:dyDescent="0.2">
      <c r="B2743" s="328"/>
      <c r="C2743" s="328"/>
      <c r="D2743" s="329"/>
      <c r="E2743" s="330"/>
      <c r="F2743" s="330"/>
      <c r="G2743" s="330"/>
      <c r="H2743" s="331"/>
      <c r="I2743" s="332"/>
      <c r="J2743" s="332"/>
      <c r="K2743" s="332"/>
      <c r="L2743" s="332"/>
      <c r="M2743" s="332"/>
      <c r="N2743" s="333"/>
    </row>
    <row r="2744" spans="2:14" x14ac:dyDescent="0.2">
      <c r="B2744" s="328"/>
      <c r="C2744" s="328"/>
      <c r="D2744" s="329"/>
      <c r="E2744" s="330"/>
      <c r="F2744" s="330"/>
      <c r="G2744" s="330"/>
      <c r="H2744" s="331"/>
      <c r="I2744" s="332"/>
      <c r="J2744" s="332"/>
      <c r="K2744" s="332"/>
      <c r="L2744" s="332"/>
      <c r="M2744" s="332"/>
      <c r="N2744" s="333"/>
    </row>
    <row r="2745" spans="2:14" x14ac:dyDescent="0.2">
      <c r="B2745" s="328"/>
      <c r="C2745" s="328"/>
      <c r="D2745" s="329"/>
      <c r="E2745" s="330"/>
      <c r="F2745" s="330"/>
      <c r="G2745" s="330"/>
      <c r="H2745" s="331"/>
      <c r="I2745" s="332"/>
      <c r="J2745" s="332"/>
      <c r="K2745" s="332"/>
      <c r="L2745" s="332"/>
      <c r="M2745" s="332"/>
      <c r="N2745" s="333"/>
    </row>
    <row r="2746" spans="2:14" x14ac:dyDescent="0.2">
      <c r="B2746" s="328"/>
      <c r="C2746" s="328"/>
      <c r="D2746" s="329"/>
      <c r="E2746" s="330"/>
      <c r="F2746" s="330"/>
      <c r="G2746" s="330"/>
      <c r="H2746" s="331"/>
      <c r="I2746" s="332"/>
      <c r="J2746" s="332"/>
      <c r="K2746" s="332"/>
      <c r="L2746" s="332"/>
      <c r="M2746" s="332"/>
      <c r="N2746" s="333"/>
    </row>
    <row r="2747" spans="2:14" x14ac:dyDescent="0.2">
      <c r="B2747" s="328"/>
      <c r="C2747" s="328"/>
      <c r="D2747" s="329"/>
      <c r="E2747" s="330"/>
      <c r="F2747" s="330"/>
      <c r="G2747" s="330"/>
      <c r="H2747" s="331"/>
      <c r="I2747" s="332"/>
      <c r="J2747" s="332"/>
      <c r="K2747" s="332"/>
      <c r="L2747" s="332"/>
      <c r="M2747" s="332"/>
      <c r="N2747" s="333"/>
    </row>
    <row r="2748" spans="2:14" x14ac:dyDescent="0.2">
      <c r="B2748" s="328"/>
      <c r="C2748" s="328"/>
      <c r="D2748" s="329"/>
      <c r="E2748" s="330"/>
      <c r="F2748" s="330"/>
      <c r="G2748" s="330"/>
      <c r="H2748" s="331"/>
      <c r="I2748" s="332"/>
      <c r="J2748" s="332"/>
      <c r="K2748" s="332"/>
      <c r="L2748" s="332"/>
      <c r="M2748" s="332"/>
      <c r="N2748" s="333"/>
    </row>
    <row r="2749" spans="2:14" x14ac:dyDescent="0.2">
      <c r="B2749" s="328"/>
      <c r="C2749" s="328"/>
      <c r="D2749" s="329"/>
      <c r="E2749" s="330"/>
      <c r="F2749" s="330"/>
      <c r="G2749" s="330"/>
      <c r="H2749" s="331"/>
      <c r="I2749" s="332"/>
      <c r="J2749" s="332"/>
      <c r="K2749" s="332"/>
      <c r="L2749" s="332"/>
      <c r="M2749" s="332"/>
      <c r="N2749" s="333"/>
    </row>
    <row r="2750" spans="2:14" x14ac:dyDescent="0.2">
      <c r="B2750" s="328"/>
      <c r="C2750" s="328"/>
      <c r="D2750" s="329"/>
      <c r="E2750" s="330"/>
      <c r="F2750" s="330"/>
      <c r="G2750" s="330"/>
      <c r="H2750" s="331"/>
      <c r="I2750" s="332"/>
      <c r="J2750" s="332"/>
      <c r="K2750" s="332"/>
      <c r="L2750" s="332"/>
      <c r="M2750" s="332"/>
      <c r="N2750" s="333"/>
    </row>
    <row r="2751" spans="2:14" x14ac:dyDescent="0.2">
      <c r="B2751" s="328"/>
      <c r="C2751" s="328"/>
      <c r="D2751" s="329"/>
      <c r="E2751" s="330"/>
      <c r="F2751" s="330"/>
      <c r="G2751" s="330"/>
      <c r="H2751" s="331"/>
      <c r="I2751" s="332"/>
      <c r="J2751" s="332"/>
      <c r="K2751" s="332"/>
      <c r="L2751" s="332"/>
      <c r="M2751" s="332"/>
      <c r="N2751" s="333"/>
    </row>
    <row r="2752" spans="2:14" x14ac:dyDescent="0.2">
      <c r="B2752" s="328"/>
      <c r="C2752" s="328"/>
      <c r="D2752" s="329"/>
      <c r="E2752" s="330"/>
      <c r="F2752" s="330"/>
      <c r="G2752" s="330"/>
      <c r="H2752" s="331"/>
      <c r="I2752" s="332"/>
      <c r="J2752" s="332"/>
      <c r="K2752" s="332"/>
      <c r="L2752" s="332"/>
      <c r="M2752" s="332"/>
      <c r="N2752" s="333"/>
    </row>
    <row r="2753" spans="2:14" x14ac:dyDescent="0.2">
      <c r="B2753" s="328"/>
      <c r="C2753" s="328"/>
      <c r="D2753" s="329"/>
      <c r="E2753" s="330"/>
      <c r="F2753" s="330"/>
      <c r="G2753" s="330"/>
      <c r="H2753" s="331"/>
      <c r="I2753" s="332"/>
      <c r="J2753" s="332"/>
      <c r="K2753" s="332"/>
      <c r="L2753" s="332"/>
      <c r="M2753" s="332"/>
      <c r="N2753" s="333"/>
    </row>
    <row r="2754" spans="2:14" x14ac:dyDescent="0.2">
      <c r="B2754" s="328"/>
      <c r="C2754" s="328"/>
      <c r="D2754" s="329"/>
      <c r="E2754" s="330"/>
      <c r="F2754" s="330"/>
      <c r="G2754" s="330"/>
      <c r="H2754" s="331"/>
      <c r="I2754" s="332"/>
      <c r="J2754" s="332"/>
      <c r="K2754" s="332"/>
      <c r="L2754" s="332"/>
      <c r="M2754" s="332"/>
      <c r="N2754" s="333"/>
    </row>
    <row r="2755" spans="2:14" x14ac:dyDescent="0.2">
      <c r="B2755" s="328"/>
      <c r="C2755" s="328"/>
      <c r="D2755" s="329"/>
      <c r="E2755" s="330"/>
      <c r="F2755" s="330"/>
      <c r="G2755" s="330"/>
      <c r="H2755" s="331"/>
      <c r="I2755" s="332"/>
      <c r="J2755" s="332"/>
      <c r="K2755" s="332"/>
      <c r="L2755" s="332"/>
      <c r="M2755" s="332"/>
      <c r="N2755" s="333"/>
    </row>
    <row r="2756" spans="2:14" x14ac:dyDescent="0.2">
      <c r="B2756" s="328"/>
      <c r="C2756" s="328"/>
      <c r="D2756" s="329"/>
      <c r="E2756" s="330"/>
      <c r="F2756" s="330"/>
      <c r="G2756" s="330"/>
      <c r="H2756" s="331"/>
      <c r="I2756" s="332"/>
      <c r="J2756" s="332"/>
      <c r="K2756" s="332"/>
      <c r="L2756" s="332"/>
      <c r="M2756" s="332"/>
      <c r="N2756" s="333"/>
    </row>
    <row r="2757" spans="2:14" x14ac:dyDescent="0.2">
      <c r="B2757" s="328"/>
      <c r="C2757" s="328"/>
      <c r="D2757" s="329"/>
      <c r="E2757" s="330"/>
      <c r="F2757" s="330"/>
      <c r="G2757" s="330"/>
      <c r="H2757" s="331"/>
      <c r="I2757" s="332"/>
      <c r="J2757" s="332"/>
      <c r="K2757" s="332"/>
      <c r="L2757" s="332"/>
      <c r="M2757" s="332"/>
      <c r="N2757" s="333"/>
    </row>
    <row r="2758" spans="2:14" x14ac:dyDescent="0.2">
      <c r="B2758" s="328"/>
      <c r="C2758" s="328"/>
      <c r="D2758" s="329"/>
      <c r="E2758" s="330"/>
      <c r="F2758" s="330"/>
      <c r="G2758" s="330"/>
      <c r="H2758" s="331"/>
      <c r="I2758" s="332"/>
      <c r="J2758" s="332"/>
      <c r="K2758" s="332"/>
      <c r="L2758" s="332"/>
      <c r="M2758" s="332"/>
      <c r="N2758" s="333"/>
    </row>
    <row r="2759" spans="2:14" x14ac:dyDescent="0.2">
      <c r="B2759" s="328"/>
      <c r="C2759" s="328"/>
      <c r="D2759" s="329"/>
      <c r="E2759" s="330"/>
      <c r="F2759" s="330"/>
      <c r="G2759" s="330"/>
      <c r="H2759" s="331"/>
      <c r="I2759" s="332"/>
      <c r="J2759" s="332"/>
      <c r="K2759" s="332"/>
      <c r="L2759" s="332"/>
      <c r="M2759" s="332"/>
      <c r="N2759" s="333"/>
    </row>
    <row r="2760" spans="2:14" x14ac:dyDescent="0.2">
      <c r="B2760" s="328"/>
      <c r="C2760" s="328"/>
      <c r="D2760" s="329"/>
      <c r="E2760" s="330"/>
      <c r="F2760" s="330"/>
      <c r="G2760" s="330"/>
      <c r="H2760" s="331"/>
      <c r="I2760" s="332"/>
      <c r="J2760" s="332"/>
      <c r="K2760" s="332"/>
      <c r="L2760" s="332"/>
      <c r="M2760" s="332"/>
      <c r="N2760" s="333"/>
    </row>
    <row r="2761" spans="2:14" x14ac:dyDescent="0.2">
      <c r="B2761" s="328"/>
      <c r="C2761" s="328"/>
      <c r="D2761" s="329"/>
      <c r="E2761" s="330"/>
      <c r="F2761" s="330"/>
      <c r="G2761" s="330"/>
      <c r="H2761" s="331"/>
      <c r="I2761" s="332"/>
      <c r="J2761" s="332"/>
      <c r="K2761" s="332"/>
      <c r="L2761" s="332"/>
      <c r="M2761" s="332"/>
      <c r="N2761" s="333"/>
    </row>
    <row r="2762" spans="2:14" x14ac:dyDescent="0.2">
      <c r="B2762" s="328"/>
      <c r="C2762" s="328"/>
      <c r="D2762" s="329"/>
      <c r="E2762" s="330"/>
      <c r="F2762" s="330"/>
      <c r="G2762" s="330"/>
      <c r="H2762" s="331"/>
      <c r="I2762" s="332"/>
      <c r="J2762" s="332"/>
      <c r="K2762" s="332"/>
      <c r="L2762" s="332"/>
      <c r="M2762" s="332"/>
      <c r="N2762" s="333"/>
    </row>
    <row r="2763" spans="2:14" x14ac:dyDescent="0.2">
      <c r="B2763" s="328"/>
      <c r="C2763" s="328"/>
      <c r="D2763" s="329"/>
      <c r="E2763" s="330"/>
      <c r="F2763" s="330"/>
      <c r="G2763" s="330"/>
      <c r="H2763" s="331"/>
      <c r="I2763" s="332"/>
      <c r="J2763" s="332"/>
      <c r="K2763" s="332"/>
      <c r="L2763" s="332"/>
      <c r="M2763" s="332"/>
      <c r="N2763" s="333"/>
    </row>
    <row r="2764" spans="2:14" x14ac:dyDescent="0.2">
      <c r="B2764" s="328"/>
      <c r="C2764" s="328"/>
      <c r="D2764" s="329"/>
      <c r="E2764" s="330"/>
      <c r="F2764" s="330"/>
      <c r="G2764" s="330"/>
      <c r="H2764" s="331"/>
      <c r="I2764" s="332"/>
      <c r="J2764" s="332"/>
      <c r="K2764" s="332"/>
      <c r="L2764" s="332"/>
      <c r="M2764" s="332"/>
      <c r="N2764" s="333"/>
    </row>
    <row r="2765" spans="2:14" x14ac:dyDescent="0.2">
      <c r="B2765" s="328"/>
      <c r="C2765" s="328"/>
      <c r="D2765" s="329"/>
      <c r="E2765" s="330"/>
      <c r="F2765" s="330"/>
      <c r="G2765" s="330"/>
      <c r="H2765" s="331"/>
      <c r="I2765" s="332"/>
      <c r="J2765" s="332"/>
      <c r="K2765" s="332"/>
      <c r="L2765" s="332"/>
      <c r="M2765" s="332"/>
      <c r="N2765" s="333"/>
    </row>
    <row r="2766" spans="2:14" x14ac:dyDescent="0.2">
      <c r="B2766" s="328"/>
      <c r="C2766" s="328"/>
      <c r="D2766" s="329"/>
      <c r="E2766" s="330"/>
      <c r="F2766" s="330"/>
      <c r="G2766" s="330"/>
      <c r="H2766" s="331"/>
      <c r="I2766" s="332"/>
      <c r="J2766" s="332"/>
      <c r="K2766" s="332"/>
      <c r="L2766" s="332"/>
      <c r="M2766" s="332"/>
      <c r="N2766" s="333"/>
    </row>
    <row r="2767" spans="2:14" x14ac:dyDescent="0.2">
      <c r="B2767" s="328"/>
      <c r="C2767" s="328"/>
      <c r="D2767" s="329"/>
      <c r="E2767" s="330"/>
      <c r="F2767" s="330"/>
      <c r="G2767" s="330"/>
      <c r="H2767" s="331"/>
      <c r="I2767" s="332"/>
      <c r="J2767" s="332"/>
      <c r="K2767" s="332"/>
      <c r="L2767" s="332"/>
      <c r="M2767" s="332"/>
      <c r="N2767" s="333"/>
    </row>
    <row r="2768" spans="2:14" x14ac:dyDescent="0.2">
      <c r="B2768" s="328"/>
      <c r="C2768" s="328"/>
      <c r="D2768" s="329"/>
      <c r="E2768" s="330"/>
      <c r="F2768" s="330"/>
      <c r="G2768" s="330"/>
      <c r="H2768" s="331"/>
      <c r="I2768" s="332"/>
      <c r="J2768" s="332"/>
      <c r="K2768" s="332"/>
      <c r="L2768" s="332"/>
      <c r="M2768" s="332"/>
      <c r="N2768" s="333"/>
    </row>
    <row r="2769" spans="2:14" x14ac:dyDescent="0.2">
      <c r="B2769" s="328"/>
      <c r="C2769" s="328"/>
      <c r="D2769" s="329"/>
      <c r="E2769" s="330"/>
      <c r="F2769" s="330"/>
      <c r="G2769" s="330"/>
      <c r="H2769" s="331"/>
      <c r="I2769" s="332"/>
      <c r="J2769" s="332"/>
      <c r="K2769" s="332"/>
      <c r="L2769" s="332"/>
      <c r="M2769" s="332"/>
      <c r="N2769" s="333"/>
    </row>
    <row r="2770" spans="2:14" x14ac:dyDescent="0.2">
      <c r="B2770" s="328"/>
      <c r="C2770" s="328"/>
      <c r="D2770" s="329"/>
      <c r="E2770" s="330"/>
      <c r="F2770" s="330"/>
      <c r="G2770" s="330"/>
      <c r="H2770" s="331"/>
      <c r="I2770" s="332"/>
      <c r="J2770" s="332"/>
      <c r="K2770" s="332"/>
      <c r="L2770" s="332"/>
      <c r="M2770" s="332"/>
      <c r="N2770" s="333"/>
    </row>
    <row r="2771" spans="2:14" x14ac:dyDescent="0.2">
      <c r="B2771" s="328"/>
      <c r="C2771" s="328"/>
      <c r="D2771" s="329"/>
      <c r="E2771" s="330"/>
      <c r="F2771" s="330"/>
      <c r="G2771" s="330"/>
      <c r="H2771" s="331"/>
      <c r="I2771" s="332"/>
      <c r="J2771" s="332"/>
      <c r="K2771" s="332"/>
      <c r="L2771" s="332"/>
      <c r="M2771" s="332"/>
      <c r="N2771" s="333"/>
    </row>
    <row r="2772" spans="2:14" x14ac:dyDescent="0.2">
      <c r="B2772" s="328"/>
      <c r="C2772" s="328"/>
      <c r="D2772" s="329"/>
      <c r="E2772" s="330"/>
      <c r="F2772" s="330"/>
      <c r="G2772" s="330"/>
      <c r="H2772" s="331"/>
      <c r="I2772" s="332"/>
      <c r="J2772" s="332"/>
      <c r="K2772" s="332"/>
      <c r="L2772" s="332"/>
      <c r="M2772" s="332"/>
      <c r="N2772" s="333"/>
    </row>
    <row r="2773" spans="2:14" x14ac:dyDescent="0.2">
      <c r="B2773" s="328"/>
      <c r="C2773" s="328"/>
      <c r="D2773" s="329"/>
      <c r="E2773" s="330"/>
      <c r="F2773" s="330"/>
      <c r="G2773" s="330"/>
      <c r="H2773" s="331"/>
      <c r="I2773" s="332"/>
      <c r="J2773" s="332"/>
      <c r="K2773" s="332"/>
      <c r="L2773" s="332"/>
      <c r="M2773" s="332"/>
      <c r="N2773" s="333"/>
    </row>
    <row r="2774" spans="2:14" x14ac:dyDescent="0.2">
      <c r="B2774" s="328"/>
      <c r="C2774" s="328"/>
      <c r="D2774" s="329"/>
      <c r="E2774" s="330"/>
      <c r="F2774" s="330"/>
      <c r="G2774" s="330"/>
      <c r="H2774" s="331"/>
      <c r="I2774" s="332"/>
      <c r="J2774" s="332"/>
      <c r="K2774" s="332"/>
      <c r="L2774" s="332"/>
      <c r="M2774" s="332"/>
      <c r="N2774" s="333"/>
    </row>
    <row r="2775" spans="2:14" x14ac:dyDescent="0.2">
      <c r="B2775" s="328"/>
      <c r="C2775" s="328"/>
      <c r="D2775" s="329"/>
      <c r="E2775" s="330"/>
      <c r="F2775" s="330"/>
      <c r="G2775" s="330"/>
      <c r="H2775" s="331"/>
      <c r="I2775" s="332"/>
      <c r="J2775" s="332"/>
      <c r="K2775" s="332"/>
      <c r="L2775" s="332"/>
      <c r="M2775" s="332"/>
      <c r="N2775" s="333"/>
    </row>
    <row r="2776" spans="2:14" x14ac:dyDescent="0.2">
      <c r="B2776" s="328"/>
      <c r="C2776" s="328"/>
      <c r="D2776" s="329"/>
      <c r="E2776" s="330"/>
      <c r="F2776" s="330"/>
      <c r="G2776" s="330"/>
      <c r="H2776" s="331"/>
      <c r="I2776" s="332"/>
      <c r="J2776" s="332"/>
      <c r="K2776" s="332"/>
      <c r="L2776" s="332"/>
      <c r="M2776" s="332"/>
      <c r="N2776" s="333"/>
    </row>
    <row r="2777" spans="2:14" x14ac:dyDescent="0.2">
      <c r="B2777" s="328"/>
      <c r="C2777" s="328"/>
      <c r="D2777" s="329"/>
      <c r="E2777" s="330"/>
      <c r="F2777" s="330"/>
      <c r="G2777" s="330"/>
      <c r="H2777" s="331"/>
      <c r="I2777" s="332"/>
      <c r="J2777" s="332"/>
      <c r="K2777" s="332"/>
      <c r="L2777" s="332"/>
      <c r="M2777" s="332"/>
      <c r="N2777" s="333"/>
    </row>
    <row r="2778" spans="2:14" x14ac:dyDescent="0.2">
      <c r="B2778" s="328"/>
      <c r="C2778" s="328"/>
      <c r="D2778" s="329"/>
      <c r="E2778" s="330"/>
      <c r="F2778" s="330"/>
      <c r="G2778" s="330"/>
      <c r="H2778" s="331"/>
      <c r="I2778" s="332"/>
      <c r="J2778" s="332"/>
      <c r="K2778" s="332"/>
      <c r="L2778" s="332"/>
      <c r="M2778" s="332"/>
      <c r="N2778" s="333"/>
    </row>
    <row r="2779" spans="2:14" x14ac:dyDescent="0.2">
      <c r="B2779" s="328"/>
      <c r="C2779" s="328"/>
      <c r="D2779" s="329"/>
      <c r="E2779" s="330"/>
      <c r="F2779" s="330"/>
      <c r="G2779" s="330"/>
      <c r="H2779" s="331"/>
      <c r="I2779" s="332"/>
      <c r="J2779" s="332"/>
      <c r="K2779" s="332"/>
      <c r="L2779" s="332"/>
      <c r="M2779" s="332"/>
      <c r="N2779" s="333"/>
    </row>
    <row r="2780" spans="2:14" x14ac:dyDescent="0.2">
      <c r="B2780" s="328"/>
      <c r="C2780" s="328"/>
      <c r="D2780" s="329"/>
      <c r="E2780" s="330"/>
      <c r="F2780" s="330"/>
      <c r="G2780" s="330"/>
      <c r="H2780" s="331"/>
      <c r="I2780" s="332"/>
      <c r="J2780" s="332"/>
      <c r="K2780" s="332"/>
      <c r="L2780" s="332"/>
      <c r="M2780" s="332"/>
      <c r="N2780" s="333"/>
    </row>
    <row r="2781" spans="2:14" x14ac:dyDescent="0.2">
      <c r="B2781" s="328"/>
      <c r="C2781" s="328"/>
      <c r="D2781" s="329"/>
      <c r="E2781" s="330"/>
      <c r="F2781" s="330"/>
      <c r="G2781" s="330"/>
      <c r="H2781" s="331"/>
      <c r="I2781" s="332"/>
      <c r="J2781" s="332"/>
      <c r="K2781" s="332"/>
      <c r="L2781" s="332"/>
      <c r="M2781" s="332"/>
      <c r="N2781" s="333"/>
    </row>
    <row r="2782" spans="2:14" x14ac:dyDescent="0.2">
      <c r="B2782" s="328"/>
      <c r="C2782" s="328"/>
      <c r="D2782" s="329"/>
      <c r="E2782" s="330"/>
      <c r="F2782" s="330"/>
      <c r="G2782" s="330"/>
      <c r="H2782" s="331"/>
      <c r="I2782" s="332"/>
      <c r="J2782" s="332"/>
      <c r="K2782" s="332"/>
      <c r="L2782" s="332"/>
      <c r="M2782" s="332"/>
      <c r="N2782" s="333"/>
    </row>
    <row r="2783" spans="2:14" x14ac:dyDescent="0.2">
      <c r="B2783" s="328"/>
      <c r="C2783" s="328"/>
      <c r="D2783" s="329"/>
      <c r="E2783" s="330"/>
      <c r="F2783" s="330"/>
      <c r="G2783" s="330"/>
      <c r="H2783" s="331"/>
      <c r="I2783" s="332"/>
      <c r="J2783" s="332"/>
      <c r="K2783" s="332"/>
      <c r="L2783" s="332"/>
      <c r="M2783" s="332"/>
      <c r="N2783" s="333"/>
    </row>
    <row r="2784" spans="2:14" x14ac:dyDescent="0.2">
      <c r="B2784" s="328"/>
      <c r="C2784" s="328"/>
      <c r="D2784" s="329"/>
      <c r="E2784" s="330"/>
      <c r="F2784" s="330"/>
      <c r="G2784" s="330"/>
      <c r="H2784" s="331"/>
      <c r="I2784" s="332"/>
      <c r="J2784" s="332"/>
      <c r="K2784" s="332"/>
      <c r="L2784" s="332"/>
      <c r="M2784" s="332"/>
      <c r="N2784" s="333"/>
    </row>
    <row r="2785" spans="2:14" x14ac:dyDescent="0.2">
      <c r="B2785" s="328"/>
      <c r="C2785" s="328"/>
      <c r="D2785" s="329"/>
      <c r="E2785" s="330"/>
      <c r="F2785" s="330"/>
      <c r="G2785" s="330"/>
      <c r="H2785" s="331"/>
      <c r="I2785" s="332"/>
      <c r="J2785" s="332"/>
      <c r="K2785" s="332"/>
      <c r="L2785" s="332"/>
      <c r="M2785" s="332"/>
      <c r="N2785" s="333"/>
    </row>
    <row r="2786" spans="2:14" x14ac:dyDescent="0.2">
      <c r="B2786" s="328"/>
      <c r="C2786" s="328"/>
      <c r="D2786" s="329"/>
      <c r="E2786" s="330"/>
      <c r="F2786" s="330"/>
      <c r="G2786" s="330"/>
      <c r="H2786" s="331"/>
      <c r="I2786" s="332"/>
      <c r="J2786" s="332"/>
      <c r="K2786" s="332"/>
      <c r="L2786" s="332"/>
      <c r="M2786" s="332"/>
      <c r="N2786" s="333"/>
    </row>
    <row r="2787" spans="2:14" x14ac:dyDescent="0.2">
      <c r="B2787" s="328"/>
      <c r="C2787" s="328"/>
      <c r="D2787" s="329"/>
      <c r="E2787" s="330"/>
      <c r="F2787" s="330"/>
      <c r="G2787" s="330"/>
      <c r="H2787" s="331"/>
      <c r="I2787" s="332"/>
      <c r="J2787" s="332"/>
      <c r="K2787" s="332"/>
      <c r="L2787" s="332"/>
      <c r="M2787" s="332"/>
      <c r="N2787" s="333"/>
    </row>
    <row r="2788" spans="2:14" x14ac:dyDescent="0.2">
      <c r="B2788" s="328"/>
      <c r="C2788" s="328"/>
      <c r="D2788" s="329"/>
      <c r="E2788" s="330"/>
      <c r="F2788" s="330"/>
      <c r="G2788" s="330"/>
      <c r="H2788" s="331"/>
      <c r="I2788" s="332"/>
      <c r="J2788" s="332"/>
      <c r="K2788" s="332"/>
      <c r="L2788" s="332"/>
      <c r="M2788" s="332"/>
      <c r="N2788" s="333"/>
    </row>
    <row r="2789" spans="2:14" x14ac:dyDescent="0.2">
      <c r="B2789" s="328"/>
      <c r="C2789" s="328"/>
      <c r="D2789" s="329"/>
      <c r="E2789" s="330"/>
      <c r="F2789" s="330"/>
      <c r="G2789" s="330"/>
      <c r="H2789" s="331"/>
      <c r="I2789" s="332"/>
      <c r="J2789" s="332"/>
      <c r="K2789" s="332"/>
      <c r="L2789" s="332"/>
      <c r="M2789" s="332"/>
      <c r="N2789" s="333"/>
    </row>
    <row r="2790" spans="2:14" x14ac:dyDescent="0.2">
      <c r="B2790" s="328"/>
      <c r="C2790" s="328"/>
      <c r="D2790" s="329"/>
      <c r="E2790" s="330"/>
      <c r="F2790" s="330"/>
      <c r="G2790" s="330"/>
      <c r="H2790" s="331"/>
      <c r="I2790" s="332"/>
      <c r="J2790" s="332"/>
      <c r="K2790" s="332"/>
      <c r="L2790" s="332"/>
      <c r="M2790" s="332"/>
      <c r="N2790" s="333"/>
    </row>
    <row r="2791" spans="2:14" x14ac:dyDescent="0.2">
      <c r="B2791" s="328"/>
      <c r="C2791" s="328"/>
      <c r="D2791" s="329"/>
      <c r="E2791" s="330"/>
      <c r="F2791" s="330"/>
      <c r="G2791" s="330"/>
      <c r="H2791" s="331"/>
      <c r="I2791" s="332"/>
      <c r="J2791" s="332"/>
      <c r="K2791" s="332"/>
      <c r="L2791" s="332"/>
      <c r="M2791" s="332"/>
      <c r="N2791" s="333"/>
    </row>
    <row r="2792" spans="2:14" x14ac:dyDescent="0.2">
      <c r="B2792" s="328"/>
      <c r="C2792" s="328"/>
      <c r="D2792" s="329"/>
      <c r="E2792" s="330"/>
      <c r="F2792" s="330"/>
      <c r="G2792" s="330"/>
      <c r="H2792" s="331"/>
      <c r="I2792" s="332"/>
      <c r="J2792" s="332"/>
      <c r="K2792" s="332"/>
      <c r="L2792" s="332"/>
      <c r="M2792" s="332"/>
      <c r="N2792" s="333"/>
    </row>
    <row r="2793" spans="2:14" x14ac:dyDescent="0.2">
      <c r="B2793" s="328"/>
      <c r="C2793" s="328"/>
      <c r="D2793" s="329"/>
      <c r="E2793" s="330"/>
      <c r="F2793" s="330"/>
      <c r="G2793" s="330"/>
      <c r="H2793" s="331"/>
      <c r="I2793" s="332"/>
      <c r="J2793" s="332"/>
      <c r="K2793" s="332"/>
      <c r="L2793" s="332"/>
      <c r="M2793" s="332"/>
      <c r="N2793" s="333"/>
    </row>
    <row r="2794" spans="2:14" x14ac:dyDescent="0.2">
      <c r="B2794" s="328"/>
      <c r="C2794" s="328"/>
      <c r="D2794" s="329"/>
      <c r="E2794" s="330"/>
      <c r="F2794" s="330"/>
      <c r="G2794" s="330"/>
      <c r="H2794" s="331"/>
      <c r="I2794" s="332"/>
      <c r="J2794" s="332"/>
      <c r="K2794" s="332"/>
      <c r="L2794" s="332"/>
      <c r="M2794" s="332"/>
      <c r="N2794" s="333"/>
    </row>
    <row r="2795" spans="2:14" x14ac:dyDescent="0.2">
      <c r="B2795" s="328"/>
      <c r="C2795" s="328"/>
      <c r="D2795" s="329"/>
      <c r="E2795" s="330"/>
      <c r="F2795" s="330"/>
      <c r="G2795" s="330"/>
      <c r="H2795" s="331"/>
      <c r="I2795" s="332"/>
      <c r="J2795" s="332"/>
      <c r="K2795" s="332"/>
      <c r="L2795" s="332"/>
      <c r="M2795" s="332"/>
      <c r="N2795" s="333"/>
    </row>
    <row r="2796" spans="2:14" x14ac:dyDescent="0.2">
      <c r="B2796" s="328"/>
      <c r="C2796" s="328"/>
      <c r="D2796" s="329"/>
      <c r="E2796" s="330"/>
      <c r="F2796" s="330"/>
      <c r="G2796" s="330"/>
      <c r="H2796" s="331"/>
      <c r="I2796" s="332"/>
      <c r="J2796" s="332"/>
      <c r="K2796" s="332"/>
      <c r="L2796" s="332"/>
      <c r="M2796" s="332"/>
      <c r="N2796" s="333"/>
    </row>
    <row r="2797" spans="2:14" x14ac:dyDescent="0.2">
      <c r="B2797" s="328"/>
      <c r="C2797" s="328"/>
      <c r="D2797" s="329"/>
      <c r="E2797" s="330"/>
      <c r="F2797" s="330"/>
      <c r="G2797" s="330"/>
      <c r="H2797" s="331"/>
      <c r="I2797" s="332"/>
      <c r="J2797" s="332"/>
      <c r="K2797" s="332"/>
      <c r="L2797" s="332"/>
      <c r="M2797" s="332"/>
      <c r="N2797" s="333"/>
    </row>
    <row r="2798" spans="2:14" x14ac:dyDescent="0.2">
      <c r="B2798" s="328"/>
      <c r="C2798" s="328"/>
      <c r="D2798" s="329"/>
      <c r="E2798" s="330"/>
      <c r="F2798" s="330"/>
      <c r="G2798" s="330"/>
      <c r="H2798" s="331"/>
      <c r="I2798" s="332"/>
      <c r="J2798" s="332"/>
      <c r="K2798" s="332"/>
      <c r="L2798" s="332"/>
      <c r="M2798" s="332"/>
      <c r="N2798" s="333"/>
    </row>
    <row r="2799" spans="2:14" x14ac:dyDescent="0.2">
      <c r="B2799" s="328"/>
      <c r="C2799" s="328"/>
      <c r="D2799" s="329"/>
      <c r="E2799" s="330"/>
      <c r="F2799" s="330"/>
      <c r="G2799" s="330"/>
      <c r="H2799" s="331"/>
      <c r="I2799" s="332"/>
      <c r="J2799" s="332"/>
      <c r="K2799" s="332"/>
      <c r="L2799" s="332"/>
      <c r="M2799" s="332"/>
      <c r="N2799" s="333"/>
    </row>
    <row r="2800" spans="2:14" x14ac:dyDescent="0.2">
      <c r="B2800" s="328"/>
      <c r="C2800" s="328"/>
      <c r="D2800" s="329"/>
      <c r="E2800" s="330"/>
      <c r="F2800" s="330"/>
      <c r="G2800" s="330"/>
      <c r="H2800" s="331"/>
      <c r="I2800" s="332"/>
      <c r="J2800" s="332"/>
      <c r="K2800" s="332"/>
      <c r="L2800" s="332"/>
      <c r="M2800" s="332"/>
      <c r="N2800" s="333"/>
    </row>
    <row r="2801" spans="2:14" x14ac:dyDescent="0.2">
      <c r="B2801" s="328"/>
      <c r="C2801" s="328"/>
      <c r="D2801" s="329"/>
      <c r="E2801" s="330"/>
      <c r="F2801" s="330"/>
      <c r="G2801" s="330"/>
      <c r="H2801" s="331"/>
      <c r="I2801" s="332"/>
      <c r="J2801" s="332"/>
      <c r="K2801" s="332"/>
      <c r="L2801" s="332"/>
      <c r="M2801" s="332"/>
      <c r="N2801" s="333"/>
    </row>
    <row r="2802" spans="2:14" x14ac:dyDescent="0.2">
      <c r="B2802" s="328"/>
      <c r="C2802" s="328"/>
      <c r="D2802" s="329"/>
      <c r="E2802" s="330"/>
      <c r="F2802" s="330"/>
      <c r="G2802" s="330"/>
      <c r="H2802" s="331"/>
      <c r="I2802" s="332"/>
      <c r="J2802" s="332"/>
      <c r="K2802" s="332"/>
      <c r="L2802" s="332"/>
      <c r="M2802" s="332"/>
      <c r="N2802" s="333"/>
    </row>
    <row r="2803" spans="2:14" x14ac:dyDescent="0.2">
      <c r="B2803" s="328"/>
      <c r="C2803" s="328"/>
      <c r="D2803" s="329"/>
      <c r="E2803" s="330"/>
      <c r="F2803" s="330"/>
      <c r="G2803" s="330"/>
      <c r="H2803" s="331"/>
      <c r="I2803" s="332"/>
      <c r="J2803" s="332"/>
      <c r="K2803" s="332"/>
      <c r="L2803" s="332"/>
      <c r="M2803" s="332"/>
      <c r="N2803" s="333"/>
    </row>
    <row r="2804" spans="2:14" x14ac:dyDescent="0.2">
      <c r="B2804" s="328"/>
      <c r="C2804" s="328"/>
      <c r="D2804" s="329"/>
      <c r="E2804" s="330"/>
      <c r="F2804" s="330"/>
      <c r="G2804" s="330"/>
      <c r="H2804" s="331"/>
      <c r="I2804" s="332"/>
      <c r="J2804" s="332"/>
      <c r="K2804" s="332"/>
      <c r="L2804" s="332"/>
      <c r="M2804" s="332"/>
      <c r="N2804" s="333"/>
    </row>
    <row r="2805" spans="2:14" x14ac:dyDescent="0.2">
      <c r="B2805" s="328"/>
      <c r="C2805" s="328"/>
      <c r="D2805" s="329"/>
      <c r="E2805" s="330"/>
      <c r="F2805" s="330"/>
      <c r="G2805" s="330"/>
      <c r="H2805" s="331"/>
      <c r="I2805" s="332"/>
      <c r="J2805" s="332"/>
      <c r="K2805" s="332"/>
      <c r="L2805" s="332"/>
      <c r="M2805" s="332"/>
      <c r="N2805" s="333"/>
    </row>
    <row r="2806" spans="2:14" x14ac:dyDescent="0.2">
      <c r="B2806" s="328"/>
      <c r="C2806" s="328"/>
      <c r="D2806" s="329"/>
      <c r="E2806" s="330"/>
      <c r="F2806" s="330"/>
      <c r="G2806" s="330"/>
      <c r="H2806" s="331"/>
      <c r="I2806" s="332"/>
      <c r="J2806" s="332"/>
      <c r="K2806" s="332"/>
      <c r="L2806" s="332"/>
      <c r="M2806" s="332"/>
      <c r="N2806" s="333"/>
    </row>
    <row r="2807" spans="2:14" x14ac:dyDescent="0.2">
      <c r="B2807" s="328"/>
      <c r="C2807" s="328"/>
      <c r="D2807" s="329"/>
      <c r="E2807" s="330"/>
      <c r="F2807" s="330"/>
      <c r="G2807" s="330"/>
      <c r="H2807" s="331"/>
      <c r="I2807" s="332"/>
      <c r="J2807" s="332"/>
      <c r="K2807" s="332"/>
      <c r="L2807" s="332"/>
      <c r="M2807" s="332"/>
      <c r="N2807" s="333"/>
    </row>
    <row r="2808" spans="2:14" x14ac:dyDescent="0.2">
      <c r="B2808" s="328"/>
      <c r="C2808" s="328"/>
      <c r="D2808" s="329"/>
      <c r="E2808" s="330"/>
      <c r="F2808" s="330"/>
      <c r="G2808" s="330"/>
      <c r="H2808" s="331"/>
      <c r="I2808" s="332"/>
      <c r="J2808" s="332"/>
      <c r="K2808" s="332"/>
      <c r="L2808" s="332"/>
      <c r="M2808" s="332"/>
      <c r="N2808" s="333"/>
    </row>
    <row r="2809" spans="2:14" x14ac:dyDescent="0.2">
      <c r="B2809" s="328"/>
      <c r="C2809" s="328"/>
      <c r="D2809" s="329"/>
      <c r="E2809" s="330"/>
      <c r="F2809" s="330"/>
      <c r="G2809" s="330"/>
      <c r="H2809" s="331"/>
      <c r="I2809" s="332"/>
      <c r="J2809" s="332"/>
      <c r="K2809" s="332"/>
      <c r="L2809" s="332"/>
      <c r="M2809" s="332"/>
      <c r="N2809" s="333"/>
    </row>
    <row r="2810" spans="2:14" x14ac:dyDescent="0.2">
      <c r="B2810" s="328"/>
      <c r="C2810" s="328"/>
      <c r="D2810" s="329"/>
      <c r="E2810" s="330"/>
      <c r="F2810" s="330"/>
      <c r="G2810" s="330"/>
      <c r="H2810" s="331"/>
      <c r="I2810" s="332"/>
      <c r="J2810" s="332"/>
      <c r="K2810" s="332"/>
      <c r="L2810" s="332"/>
      <c r="M2810" s="332"/>
      <c r="N2810" s="333"/>
    </row>
    <row r="2811" spans="2:14" x14ac:dyDescent="0.2">
      <c r="B2811" s="328"/>
      <c r="C2811" s="328"/>
      <c r="D2811" s="329"/>
      <c r="E2811" s="330"/>
      <c r="F2811" s="330"/>
      <c r="G2811" s="330"/>
      <c r="H2811" s="331"/>
      <c r="I2811" s="332"/>
      <c r="J2811" s="332"/>
      <c r="K2811" s="332"/>
      <c r="L2811" s="332"/>
      <c r="M2811" s="332"/>
      <c r="N2811" s="333"/>
    </row>
    <row r="2812" spans="2:14" x14ac:dyDescent="0.2">
      <c r="B2812" s="328"/>
      <c r="C2812" s="328"/>
      <c r="D2812" s="329"/>
      <c r="E2812" s="330"/>
      <c r="F2812" s="330"/>
      <c r="G2812" s="330"/>
      <c r="H2812" s="331"/>
      <c r="I2812" s="332"/>
      <c r="J2812" s="332"/>
      <c r="K2812" s="332"/>
      <c r="L2812" s="332"/>
      <c r="M2812" s="332"/>
      <c r="N2812" s="333"/>
    </row>
    <row r="2813" spans="2:14" x14ac:dyDescent="0.2">
      <c r="B2813" s="328"/>
      <c r="C2813" s="328"/>
      <c r="D2813" s="329"/>
      <c r="E2813" s="330"/>
      <c r="F2813" s="330"/>
      <c r="G2813" s="330"/>
      <c r="H2813" s="331"/>
      <c r="I2813" s="332"/>
      <c r="J2813" s="332"/>
      <c r="K2813" s="332"/>
      <c r="L2813" s="332"/>
      <c r="M2813" s="332"/>
      <c r="N2813" s="333"/>
    </row>
    <row r="2814" spans="2:14" x14ac:dyDescent="0.2">
      <c r="B2814" s="328"/>
      <c r="C2814" s="328"/>
      <c r="D2814" s="329"/>
      <c r="E2814" s="330"/>
      <c r="F2814" s="330"/>
      <c r="G2814" s="330"/>
      <c r="H2814" s="331"/>
      <c r="I2814" s="332"/>
      <c r="J2814" s="332"/>
      <c r="K2814" s="332"/>
      <c r="L2814" s="332"/>
      <c r="M2814" s="332"/>
      <c r="N2814" s="333"/>
    </row>
    <row r="2815" spans="2:14" x14ac:dyDescent="0.2">
      <c r="B2815" s="328"/>
      <c r="C2815" s="328"/>
      <c r="D2815" s="329"/>
      <c r="E2815" s="330"/>
      <c r="F2815" s="330"/>
      <c r="G2815" s="330"/>
      <c r="H2815" s="331"/>
      <c r="I2815" s="332"/>
      <c r="J2815" s="332"/>
      <c r="K2815" s="332"/>
      <c r="L2815" s="332"/>
      <c r="M2815" s="332"/>
      <c r="N2815" s="333"/>
    </row>
    <row r="2816" spans="2:14" x14ac:dyDescent="0.2">
      <c r="B2816" s="328"/>
      <c r="C2816" s="328"/>
      <c r="D2816" s="329"/>
      <c r="E2816" s="330"/>
      <c r="F2816" s="330"/>
      <c r="G2816" s="330"/>
      <c r="H2816" s="331"/>
      <c r="I2816" s="332"/>
      <c r="J2816" s="332"/>
      <c r="K2816" s="332"/>
      <c r="L2816" s="332"/>
      <c r="M2816" s="332"/>
      <c r="N2816" s="333"/>
    </row>
    <row r="2817" spans="2:14" x14ac:dyDescent="0.2">
      <c r="B2817" s="328"/>
      <c r="C2817" s="328"/>
      <c r="D2817" s="329"/>
      <c r="E2817" s="330"/>
      <c r="F2817" s="330"/>
      <c r="G2817" s="330"/>
      <c r="H2817" s="331"/>
      <c r="I2817" s="332"/>
      <c r="J2817" s="332"/>
      <c r="K2817" s="332"/>
      <c r="L2817" s="332"/>
      <c r="M2817" s="332"/>
      <c r="N2817" s="333"/>
    </row>
    <row r="2818" spans="2:14" x14ac:dyDescent="0.2">
      <c r="B2818" s="328"/>
      <c r="C2818" s="328"/>
      <c r="D2818" s="329"/>
      <c r="E2818" s="330"/>
      <c r="F2818" s="330"/>
      <c r="G2818" s="330"/>
      <c r="H2818" s="331"/>
      <c r="I2818" s="332"/>
      <c r="J2818" s="332"/>
      <c r="K2818" s="332"/>
      <c r="L2818" s="332"/>
      <c r="M2818" s="332"/>
      <c r="N2818" s="333"/>
    </row>
    <row r="2819" spans="2:14" x14ac:dyDescent="0.2">
      <c r="B2819" s="328"/>
      <c r="C2819" s="328"/>
      <c r="D2819" s="329"/>
      <c r="E2819" s="330"/>
      <c r="F2819" s="330"/>
      <c r="G2819" s="330"/>
      <c r="H2819" s="331"/>
      <c r="I2819" s="332"/>
      <c r="J2819" s="332"/>
      <c r="K2819" s="332"/>
      <c r="L2819" s="332"/>
      <c r="M2819" s="332"/>
      <c r="N2819" s="333"/>
    </row>
    <row r="2820" spans="2:14" x14ac:dyDescent="0.2">
      <c r="B2820" s="328"/>
      <c r="C2820" s="328"/>
      <c r="D2820" s="329"/>
      <c r="E2820" s="330"/>
      <c r="F2820" s="330"/>
      <c r="G2820" s="330"/>
      <c r="H2820" s="331"/>
      <c r="I2820" s="332"/>
      <c r="J2820" s="332"/>
      <c r="K2820" s="332"/>
      <c r="L2820" s="332"/>
      <c r="M2820" s="332"/>
      <c r="N2820" s="333"/>
    </row>
    <row r="2821" spans="2:14" x14ac:dyDescent="0.2">
      <c r="B2821" s="328"/>
      <c r="C2821" s="328"/>
      <c r="D2821" s="329"/>
      <c r="E2821" s="330"/>
      <c r="F2821" s="330"/>
      <c r="G2821" s="330"/>
      <c r="H2821" s="331"/>
      <c r="I2821" s="332"/>
      <c r="J2821" s="332"/>
      <c r="K2821" s="332"/>
      <c r="L2821" s="332"/>
      <c r="M2821" s="332"/>
      <c r="N2821" s="333"/>
    </row>
    <row r="2822" spans="2:14" x14ac:dyDescent="0.2">
      <c r="B2822" s="328"/>
      <c r="C2822" s="328"/>
      <c r="D2822" s="329"/>
      <c r="E2822" s="330"/>
      <c r="F2822" s="330"/>
      <c r="G2822" s="330"/>
      <c r="H2822" s="331"/>
      <c r="I2822" s="332"/>
      <c r="J2822" s="332"/>
      <c r="K2822" s="332"/>
      <c r="L2822" s="332"/>
      <c r="M2822" s="332"/>
      <c r="N2822" s="333"/>
    </row>
    <row r="2823" spans="2:14" x14ac:dyDescent="0.2">
      <c r="B2823" s="328"/>
      <c r="C2823" s="328"/>
      <c r="D2823" s="329"/>
      <c r="E2823" s="330"/>
      <c r="F2823" s="330"/>
      <c r="G2823" s="330"/>
      <c r="H2823" s="331"/>
      <c r="I2823" s="332"/>
      <c r="J2823" s="332"/>
      <c r="K2823" s="332"/>
      <c r="L2823" s="332"/>
      <c r="M2823" s="332"/>
      <c r="N2823" s="333"/>
    </row>
    <row r="2824" spans="2:14" x14ac:dyDescent="0.2">
      <c r="B2824" s="328"/>
      <c r="C2824" s="328"/>
      <c r="D2824" s="329"/>
      <c r="E2824" s="330"/>
      <c r="F2824" s="330"/>
      <c r="G2824" s="330"/>
      <c r="H2824" s="331"/>
      <c r="I2824" s="332"/>
      <c r="J2824" s="332"/>
      <c r="K2824" s="332"/>
      <c r="L2824" s="332"/>
      <c r="M2824" s="332"/>
      <c r="N2824" s="333"/>
    </row>
    <row r="2825" spans="2:14" x14ac:dyDescent="0.2">
      <c r="B2825" s="328"/>
      <c r="C2825" s="328"/>
      <c r="D2825" s="329"/>
      <c r="E2825" s="330"/>
      <c r="F2825" s="330"/>
      <c r="G2825" s="330"/>
      <c r="H2825" s="331"/>
      <c r="I2825" s="332"/>
      <c r="J2825" s="332"/>
      <c r="K2825" s="332"/>
      <c r="L2825" s="332"/>
      <c r="M2825" s="332"/>
      <c r="N2825" s="333"/>
    </row>
    <row r="2826" spans="2:14" x14ac:dyDescent="0.2">
      <c r="B2826" s="328"/>
      <c r="C2826" s="328"/>
      <c r="D2826" s="329"/>
      <c r="E2826" s="330"/>
      <c r="F2826" s="330"/>
      <c r="G2826" s="330"/>
      <c r="H2826" s="331"/>
      <c r="I2826" s="332"/>
      <c r="J2826" s="332"/>
      <c r="K2826" s="332"/>
      <c r="L2826" s="332"/>
      <c r="M2826" s="332"/>
      <c r="N2826" s="333"/>
    </row>
    <row r="2827" spans="2:14" x14ac:dyDescent="0.2">
      <c r="B2827" s="328"/>
      <c r="C2827" s="328"/>
      <c r="D2827" s="329"/>
      <c r="E2827" s="330"/>
      <c r="F2827" s="330"/>
      <c r="G2827" s="330"/>
      <c r="H2827" s="331"/>
      <c r="I2827" s="332"/>
      <c r="J2827" s="332"/>
      <c r="K2827" s="332"/>
      <c r="L2827" s="332"/>
      <c r="M2827" s="332"/>
      <c r="N2827" s="333"/>
    </row>
    <row r="2828" spans="2:14" x14ac:dyDescent="0.2">
      <c r="B2828" s="328"/>
      <c r="C2828" s="328"/>
      <c r="D2828" s="329"/>
      <c r="E2828" s="330"/>
      <c r="F2828" s="330"/>
      <c r="G2828" s="330"/>
      <c r="H2828" s="331"/>
      <c r="I2828" s="332"/>
      <c r="J2828" s="332"/>
      <c r="K2828" s="332"/>
      <c r="L2828" s="332"/>
      <c r="M2828" s="332"/>
      <c r="N2828" s="333"/>
    </row>
    <row r="2829" spans="2:14" x14ac:dyDescent="0.2">
      <c r="B2829" s="328"/>
      <c r="C2829" s="328"/>
      <c r="D2829" s="329"/>
      <c r="E2829" s="330"/>
      <c r="F2829" s="330"/>
      <c r="G2829" s="330"/>
      <c r="H2829" s="331"/>
      <c r="I2829" s="332"/>
      <c r="J2829" s="332"/>
      <c r="K2829" s="332"/>
      <c r="L2829" s="332"/>
      <c r="M2829" s="332"/>
      <c r="N2829" s="333"/>
    </row>
    <row r="2830" spans="2:14" x14ac:dyDescent="0.2">
      <c r="B2830" s="328"/>
      <c r="C2830" s="328"/>
      <c r="D2830" s="329"/>
      <c r="E2830" s="330"/>
      <c r="F2830" s="330"/>
      <c r="G2830" s="330"/>
      <c r="H2830" s="331"/>
      <c r="I2830" s="332"/>
      <c r="J2830" s="332"/>
      <c r="K2830" s="332"/>
      <c r="L2830" s="332"/>
      <c r="M2830" s="332"/>
      <c r="N2830" s="333"/>
    </row>
    <row r="2831" spans="2:14" x14ac:dyDescent="0.2">
      <c r="B2831" s="328"/>
      <c r="C2831" s="328"/>
      <c r="D2831" s="329"/>
      <c r="E2831" s="330"/>
      <c r="F2831" s="330"/>
      <c r="G2831" s="330"/>
      <c r="H2831" s="331"/>
      <c r="I2831" s="332"/>
      <c r="J2831" s="332"/>
      <c r="K2831" s="332"/>
      <c r="L2831" s="332"/>
      <c r="M2831" s="332"/>
      <c r="N2831" s="333"/>
    </row>
    <row r="2832" spans="2:14" x14ac:dyDescent="0.2">
      <c r="B2832" s="328"/>
      <c r="C2832" s="328"/>
      <c r="D2832" s="329"/>
      <c r="E2832" s="330"/>
      <c r="F2832" s="330"/>
      <c r="G2832" s="330"/>
      <c r="H2832" s="331"/>
      <c r="I2832" s="332"/>
      <c r="J2832" s="332"/>
      <c r="K2832" s="332"/>
      <c r="L2832" s="332"/>
      <c r="M2832" s="332"/>
      <c r="N2832" s="333"/>
    </row>
    <row r="2833" spans="2:14" x14ac:dyDescent="0.2">
      <c r="B2833" s="328"/>
      <c r="C2833" s="328"/>
      <c r="D2833" s="329"/>
      <c r="E2833" s="330"/>
      <c r="F2833" s="330"/>
      <c r="G2833" s="330"/>
      <c r="H2833" s="331"/>
      <c r="I2833" s="332"/>
      <c r="J2833" s="332"/>
      <c r="K2833" s="332"/>
      <c r="L2833" s="332"/>
      <c r="M2833" s="332"/>
      <c r="N2833" s="333"/>
    </row>
    <row r="2834" spans="2:14" x14ac:dyDescent="0.2">
      <c r="B2834" s="328"/>
      <c r="C2834" s="328"/>
      <c r="D2834" s="329"/>
      <c r="E2834" s="330"/>
      <c r="F2834" s="330"/>
      <c r="G2834" s="330"/>
      <c r="H2834" s="331"/>
      <c r="I2834" s="332"/>
      <c r="J2834" s="332"/>
      <c r="K2834" s="332"/>
      <c r="L2834" s="332"/>
      <c r="M2834" s="332"/>
      <c r="N2834" s="333"/>
    </row>
    <row r="2835" spans="2:14" x14ac:dyDescent="0.2">
      <c r="B2835" s="328"/>
      <c r="C2835" s="328"/>
      <c r="D2835" s="329"/>
      <c r="E2835" s="330"/>
      <c r="F2835" s="330"/>
      <c r="G2835" s="330"/>
      <c r="H2835" s="331"/>
      <c r="I2835" s="332"/>
      <c r="J2835" s="332"/>
      <c r="K2835" s="332"/>
      <c r="L2835" s="332"/>
      <c r="M2835" s="332"/>
      <c r="N2835" s="333"/>
    </row>
    <row r="2836" spans="2:14" x14ac:dyDescent="0.2">
      <c r="B2836" s="328"/>
      <c r="C2836" s="328"/>
      <c r="D2836" s="329"/>
      <c r="E2836" s="330"/>
      <c r="F2836" s="330"/>
      <c r="G2836" s="330"/>
      <c r="H2836" s="331"/>
      <c r="I2836" s="332"/>
      <c r="J2836" s="332"/>
      <c r="K2836" s="332"/>
      <c r="L2836" s="332"/>
      <c r="M2836" s="332"/>
      <c r="N2836" s="333"/>
    </row>
    <row r="2837" spans="2:14" x14ac:dyDescent="0.2">
      <c r="B2837" s="328"/>
      <c r="C2837" s="328"/>
      <c r="D2837" s="329"/>
      <c r="E2837" s="330"/>
      <c r="F2837" s="330"/>
      <c r="G2837" s="330"/>
      <c r="H2837" s="331"/>
      <c r="I2837" s="332"/>
      <c r="J2837" s="332"/>
      <c r="K2837" s="332"/>
      <c r="L2837" s="332"/>
      <c r="M2837" s="332"/>
      <c r="N2837" s="333"/>
    </row>
    <row r="2838" spans="2:14" x14ac:dyDescent="0.2">
      <c r="B2838" s="328"/>
      <c r="C2838" s="328"/>
      <c r="D2838" s="329"/>
      <c r="E2838" s="330"/>
      <c r="F2838" s="330"/>
      <c r="G2838" s="330"/>
      <c r="H2838" s="331"/>
      <c r="I2838" s="332"/>
      <c r="J2838" s="332"/>
      <c r="K2838" s="332"/>
      <c r="L2838" s="332"/>
      <c r="M2838" s="332"/>
      <c r="N2838" s="333"/>
    </row>
    <row r="2839" spans="2:14" x14ac:dyDescent="0.2">
      <c r="B2839" s="328"/>
      <c r="C2839" s="328"/>
      <c r="D2839" s="329"/>
      <c r="E2839" s="330"/>
      <c r="F2839" s="330"/>
      <c r="G2839" s="330"/>
      <c r="H2839" s="331"/>
      <c r="I2839" s="332"/>
      <c r="J2839" s="332"/>
      <c r="K2839" s="332"/>
      <c r="L2839" s="332"/>
      <c r="M2839" s="332"/>
      <c r="N2839" s="333"/>
    </row>
    <row r="2840" spans="2:14" x14ac:dyDescent="0.2">
      <c r="B2840" s="328"/>
      <c r="C2840" s="328"/>
      <c r="D2840" s="329"/>
      <c r="E2840" s="330"/>
      <c r="F2840" s="330"/>
      <c r="G2840" s="330"/>
      <c r="H2840" s="331"/>
      <c r="I2840" s="332"/>
      <c r="J2840" s="332"/>
      <c r="K2840" s="332"/>
      <c r="L2840" s="332"/>
      <c r="M2840" s="332"/>
      <c r="N2840" s="333"/>
    </row>
    <row r="2841" spans="2:14" x14ac:dyDescent="0.2">
      <c r="B2841" s="328"/>
      <c r="C2841" s="328"/>
      <c r="D2841" s="329"/>
      <c r="E2841" s="330"/>
      <c r="F2841" s="330"/>
      <c r="G2841" s="330"/>
      <c r="H2841" s="331"/>
      <c r="I2841" s="332"/>
      <c r="J2841" s="332"/>
      <c r="K2841" s="332"/>
      <c r="L2841" s="332"/>
      <c r="M2841" s="332"/>
      <c r="N2841" s="333"/>
    </row>
    <row r="2842" spans="2:14" x14ac:dyDescent="0.2">
      <c r="B2842" s="328"/>
      <c r="C2842" s="328"/>
      <c r="D2842" s="329"/>
      <c r="E2842" s="330"/>
      <c r="F2842" s="330"/>
      <c r="G2842" s="330"/>
      <c r="H2842" s="331"/>
      <c r="I2842" s="332"/>
      <c r="J2842" s="332"/>
      <c r="K2842" s="332"/>
      <c r="L2842" s="332"/>
      <c r="M2842" s="332"/>
      <c r="N2842" s="333"/>
    </row>
    <row r="2843" spans="2:14" x14ac:dyDescent="0.2">
      <c r="B2843" s="328"/>
      <c r="C2843" s="328"/>
      <c r="D2843" s="329"/>
      <c r="E2843" s="330"/>
      <c r="F2843" s="330"/>
      <c r="G2843" s="330"/>
      <c r="H2843" s="331"/>
      <c r="I2843" s="332"/>
      <c r="J2843" s="332"/>
      <c r="K2843" s="332"/>
      <c r="L2843" s="332"/>
      <c r="M2843" s="332"/>
      <c r="N2843" s="333"/>
    </row>
    <row r="2844" spans="2:14" x14ac:dyDescent="0.2">
      <c r="B2844" s="328"/>
      <c r="C2844" s="328"/>
      <c r="D2844" s="329"/>
      <c r="E2844" s="330"/>
      <c r="F2844" s="330"/>
      <c r="G2844" s="330"/>
      <c r="H2844" s="331"/>
      <c r="I2844" s="332"/>
      <c r="J2844" s="332"/>
      <c r="K2844" s="332"/>
      <c r="L2844" s="332"/>
      <c r="M2844" s="332"/>
      <c r="N2844" s="333"/>
    </row>
    <row r="2845" spans="2:14" x14ac:dyDescent="0.2">
      <c r="B2845" s="328"/>
      <c r="C2845" s="328"/>
      <c r="D2845" s="329"/>
      <c r="E2845" s="330"/>
      <c r="F2845" s="330"/>
      <c r="G2845" s="330"/>
      <c r="H2845" s="331"/>
      <c r="I2845" s="332"/>
      <c r="J2845" s="332"/>
      <c r="K2845" s="332"/>
      <c r="L2845" s="332"/>
      <c r="M2845" s="332"/>
      <c r="N2845" s="333"/>
    </row>
    <row r="2846" spans="2:14" x14ac:dyDescent="0.2">
      <c r="B2846" s="328"/>
      <c r="C2846" s="328"/>
      <c r="D2846" s="329"/>
      <c r="E2846" s="330"/>
      <c r="F2846" s="330"/>
      <c r="G2846" s="330"/>
      <c r="H2846" s="331"/>
      <c r="I2846" s="332"/>
      <c r="J2846" s="332"/>
      <c r="K2846" s="332"/>
      <c r="L2846" s="332"/>
      <c r="M2846" s="332"/>
      <c r="N2846" s="333"/>
    </row>
    <row r="2847" spans="2:14" x14ac:dyDescent="0.2">
      <c r="B2847" s="328"/>
      <c r="C2847" s="328"/>
      <c r="D2847" s="329"/>
      <c r="E2847" s="330"/>
      <c r="F2847" s="330"/>
      <c r="G2847" s="330"/>
      <c r="H2847" s="331"/>
      <c r="I2847" s="332"/>
      <c r="J2847" s="332"/>
      <c r="K2847" s="332"/>
      <c r="L2847" s="332"/>
      <c r="M2847" s="332"/>
      <c r="N2847" s="333"/>
    </row>
    <row r="2848" spans="2:14" x14ac:dyDescent="0.2">
      <c r="B2848" s="328"/>
      <c r="C2848" s="328"/>
      <c r="D2848" s="329"/>
      <c r="E2848" s="330"/>
      <c r="F2848" s="330"/>
      <c r="G2848" s="330"/>
      <c r="H2848" s="331"/>
      <c r="I2848" s="332"/>
      <c r="J2848" s="332"/>
      <c r="K2848" s="332"/>
      <c r="L2848" s="332"/>
      <c r="M2848" s="332"/>
      <c r="N2848" s="333"/>
    </row>
    <row r="2849" spans="2:14" x14ac:dyDescent="0.2">
      <c r="B2849" s="328"/>
      <c r="C2849" s="328"/>
      <c r="D2849" s="329"/>
      <c r="E2849" s="330"/>
      <c r="F2849" s="330"/>
      <c r="G2849" s="330"/>
      <c r="H2849" s="331"/>
      <c r="I2849" s="332"/>
      <c r="J2849" s="332"/>
      <c r="K2849" s="332"/>
      <c r="L2849" s="332"/>
      <c r="M2849" s="332"/>
      <c r="N2849" s="333"/>
    </row>
    <row r="2850" spans="2:14" x14ac:dyDescent="0.2">
      <c r="B2850" s="328"/>
      <c r="C2850" s="328"/>
      <c r="D2850" s="329"/>
      <c r="E2850" s="330"/>
      <c r="F2850" s="330"/>
      <c r="G2850" s="330"/>
      <c r="H2850" s="331"/>
      <c r="I2850" s="332"/>
      <c r="J2850" s="332"/>
      <c r="K2850" s="332"/>
      <c r="L2850" s="332"/>
      <c r="M2850" s="332"/>
      <c r="N2850" s="333"/>
    </row>
    <row r="2851" spans="2:14" x14ac:dyDescent="0.2">
      <c r="B2851" s="328"/>
      <c r="C2851" s="328"/>
      <c r="D2851" s="329"/>
      <c r="E2851" s="330"/>
      <c r="F2851" s="330"/>
      <c r="G2851" s="330"/>
      <c r="H2851" s="331"/>
      <c r="I2851" s="332"/>
      <c r="J2851" s="332"/>
      <c r="K2851" s="332"/>
      <c r="L2851" s="332"/>
      <c r="M2851" s="332"/>
      <c r="N2851" s="333"/>
    </row>
    <row r="2852" spans="2:14" x14ac:dyDescent="0.2">
      <c r="B2852" s="328"/>
      <c r="C2852" s="328"/>
      <c r="D2852" s="329"/>
      <c r="E2852" s="330"/>
      <c r="F2852" s="330"/>
      <c r="G2852" s="330"/>
      <c r="H2852" s="331"/>
      <c r="I2852" s="332"/>
      <c r="J2852" s="332"/>
      <c r="K2852" s="332"/>
      <c r="L2852" s="332"/>
      <c r="M2852" s="332"/>
      <c r="N2852" s="333"/>
    </row>
    <row r="2853" spans="2:14" x14ac:dyDescent="0.2">
      <c r="B2853" s="328"/>
      <c r="C2853" s="328"/>
      <c r="D2853" s="329"/>
      <c r="E2853" s="330"/>
      <c r="F2853" s="330"/>
      <c r="G2853" s="330"/>
      <c r="H2853" s="331"/>
      <c r="I2853" s="332"/>
      <c r="J2853" s="332"/>
      <c r="K2853" s="332"/>
      <c r="L2853" s="332"/>
      <c r="M2853" s="332"/>
      <c r="N2853" s="333"/>
    </row>
    <row r="2854" spans="2:14" x14ac:dyDescent="0.2">
      <c r="B2854" s="328"/>
      <c r="C2854" s="328"/>
      <c r="D2854" s="329"/>
      <c r="E2854" s="330"/>
      <c r="F2854" s="330"/>
      <c r="G2854" s="330"/>
      <c r="H2854" s="331"/>
      <c r="I2854" s="332"/>
      <c r="J2854" s="332"/>
      <c r="K2854" s="332"/>
      <c r="L2854" s="332"/>
      <c r="M2854" s="332"/>
      <c r="N2854" s="333"/>
    </row>
    <row r="2855" spans="2:14" x14ac:dyDescent="0.2">
      <c r="B2855" s="328"/>
      <c r="C2855" s="328"/>
      <c r="D2855" s="329"/>
      <c r="E2855" s="330"/>
      <c r="F2855" s="330"/>
      <c r="G2855" s="330"/>
      <c r="H2855" s="331"/>
      <c r="I2855" s="332"/>
      <c r="J2855" s="332"/>
      <c r="K2855" s="332"/>
      <c r="L2855" s="332"/>
      <c r="M2855" s="332"/>
      <c r="N2855" s="333"/>
    </row>
    <row r="2856" spans="2:14" x14ac:dyDescent="0.2">
      <c r="B2856" s="328"/>
      <c r="C2856" s="328"/>
      <c r="D2856" s="329"/>
      <c r="E2856" s="330"/>
      <c r="F2856" s="330"/>
      <c r="G2856" s="330"/>
      <c r="H2856" s="331"/>
      <c r="I2856" s="332"/>
      <c r="J2856" s="332"/>
      <c r="K2856" s="332"/>
      <c r="L2856" s="332"/>
      <c r="M2856" s="332"/>
      <c r="N2856" s="333"/>
    </row>
    <row r="2857" spans="2:14" x14ac:dyDescent="0.2">
      <c r="B2857" s="328"/>
      <c r="C2857" s="328"/>
      <c r="D2857" s="329"/>
      <c r="E2857" s="330"/>
      <c r="F2857" s="330"/>
      <c r="G2857" s="330"/>
      <c r="H2857" s="331"/>
      <c r="I2857" s="332"/>
      <c r="J2857" s="332"/>
      <c r="K2857" s="332"/>
      <c r="L2857" s="332"/>
      <c r="M2857" s="332"/>
      <c r="N2857" s="333"/>
    </row>
    <row r="2858" spans="2:14" x14ac:dyDescent="0.2">
      <c r="B2858" s="328"/>
      <c r="C2858" s="328"/>
      <c r="D2858" s="329"/>
      <c r="E2858" s="330"/>
      <c r="F2858" s="330"/>
      <c r="G2858" s="330"/>
      <c r="H2858" s="331"/>
      <c r="I2858" s="332"/>
      <c r="J2858" s="332"/>
      <c r="K2858" s="332"/>
      <c r="L2858" s="332"/>
      <c r="M2858" s="332"/>
      <c r="N2858" s="333"/>
    </row>
    <row r="2859" spans="2:14" x14ac:dyDescent="0.2">
      <c r="B2859" s="328"/>
      <c r="C2859" s="328"/>
      <c r="D2859" s="329"/>
      <c r="E2859" s="330"/>
      <c r="F2859" s="330"/>
      <c r="G2859" s="330"/>
      <c r="H2859" s="331"/>
      <c r="I2859" s="332"/>
      <c r="J2859" s="332"/>
      <c r="K2859" s="332"/>
      <c r="L2859" s="332"/>
      <c r="M2859" s="332"/>
      <c r="N2859" s="333"/>
    </row>
    <row r="2860" spans="2:14" x14ac:dyDescent="0.2">
      <c r="B2860" s="328"/>
      <c r="C2860" s="328"/>
      <c r="D2860" s="329"/>
      <c r="E2860" s="330"/>
      <c r="F2860" s="330"/>
      <c r="G2860" s="330"/>
      <c r="H2860" s="331"/>
      <c r="I2860" s="332"/>
      <c r="J2860" s="332"/>
      <c r="K2860" s="332"/>
      <c r="L2860" s="332"/>
      <c r="M2860" s="332"/>
      <c r="N2860" s="333"/>
    </row>
    <row r="2861" spans="2:14" x14ac:dyDescent="0.2">
      <c r="B2861" s="328"/>
      <c r="C2861" s="328"/>
      <c r="D2861" s="329"/>
      <c r="E2861" s="330"/>
      <c r="F2861" s="330"/>
      <c r="G2861" s="330"/>
      <c r="H2861" s="331"/>
      <c r="I2861" s="332"/>
      <c r="J2861" s="332"/>
      <c r="K2861" s="332"/>
      <c r="L2861" s="332"/>
      <c r="M2861" s="332"/>
      <c r="N2861" s="333"/>
    </row>
    <row r="2862" spans="2:14" x14ac:dyDescent="0.2">
      <c r="B2862" s="328"/>
      <c r="C2862" s="328"/>
      <c r="D2862" s="329"/>
      <c r="E2862" s="330"/>
      <c r="F2862" s="330"/>
      <c r="G2862" s="330"/>
      <c r="H2862" s="331"/>
      <c r="I2862" s="332"/>
      <c r="J2862" s="332"/>
      <c r="K2862" s="332"/>
      <c r="L2862" s="332"/>
      <c r="M2862" s="332"/>
      <c r="N2862" s="333"/>
    </row>
    <row r="2863" spans="2:14" x14ac:dyDescent="0.2">
      <c r="B2863" s="328"/>
      <c r="C2863" s="328"/>
      <c r="D2863" s="329"/>
      <c r="E2863" s="330"/>
      <c r="F2863" s="330"/>
      <c r="G2863" s="330"/>
      <c r="H2863" s="331"/>
      <c r="I2863" s="332"/>
      <c r="J2863" s="332"/>
      <c r="K2863" s="332"/>
      <c r="L2863" s="332"/>
      <c r="M2863" s="332"/>
      <c r="N2863" s="333"/>
    </row>
    <row r="2864" spans="2:14" x14ac:dyDescent="0.2">
      <c r="B2864" s="328"/>
      <c r="C2864" s="328"/>
      <c r="D2864" s="329"/>
      <c r="E2864" s="330"/>
      <c r="F2864" s="330"/>
      <c r="G2864" s="330"/>
      <c r="H2864" s="331"/>
      <c r="I2864" s="332"/>
      <c r="J2864" s="332"/>
      <c r="K2864" s="332"/>
      <c r="L2864" s="332"/>
      <c r="M2864" s="332"/>
      <c r="N2864" s="333"/>
    </row>
    <row r="2865" spans="2:14" x14ac:dyDescent="0.2">
      <c r="B2865" s="328"/>
      <c r="C2865" s="328"/>
      <c r="D2865" s="329"/>
      <c r="E2865" s="330"/>
      <c r="F2865" s="330"/>
      <c r="G2865" s="330"/>
      <c r="H2865" s="331"/>
      <c r="I2865" s="332"/>
      <c r="J2865" s="332"/>
      <c r="K2865" s="332"/>
      <c r="L2865" s="332"/>
      <c r="M2865" s="332"/>
      <c r="N2865" s="333"/>
    </row>
    <row r="2866" spans="2:14" x14ac:dyDescent="0.2">
      <c r="B2866" s="328"/>
      <c r="C2866" s="328"/>
      <c r="D2866" s="329"/>
      <c r="E2866" s="330"/>
      <c r="F2866" s="330"/>
      <c r="G2866" s="330"/>
      <c r="H2866" s="331"/>
      <c r="I2866" s="332"/>
      <c r="J2866" s="332"/>
      <c r="K2866" s="332"/>
      <c r="L2866" s="332"/>
      <c r="M2866" s="332"/>
      <c r="N2866" s="333"/>
    </row>
    <row r="2867" spans="2:14" x14ac:dyDescent="0.2">
      <c r="B2867" s="328"/>
      <c r="C2867" s="328"/>
      <c r="D2867" s="329"/>
      <c r="E2867" s="330"/>
      <c r="F2867" s="330"/>
      <c r="G2867" s="330"/>
      <c r="H2867" s="331"/>
      <c r="I2867" s="332"/>
      <c r="J2867" s="332"/>
      <c r="K2867" s="332"/>
      <c r="L2867" s="332"/>
      <c r="M2867" s="332"/>
      <c r="N2867" s="333"/>
    </row>
    <row r="2868" spans="2:14" x14ac:dyDescent="0.2">
      <c r="B2868" s="328"/>
      <c r="C2868" s="328"/>
      <c r="D2868" s="329"/>
      <c r="E2868" s="330"/>
      <c r="F2868" s="330"/>
      <c r="G2868" s="330"/>
      <c r="H2868" s="331"/>
      <c r="I2868" s="332"/>
      <c r="J2868" s="332"/>
      <c r="K2868" s="332"/>
      <c r="L2868" s="332"/>
      <c r="M2868" s="332"/>
      <c r="N2868" s="333"/>
    </row>
    <row r="2869" spans="2:14" x14ac:dyDescent="0.2">
      <c r="B2869" s="328"/>
      <c r="C2869" s="328"/>
      <c r="D2869" s="329"/>
      <c r="E2869" s="330"/>
      <c r="F2869" s="330"/>
      <c r="G2869" s="330"/>
      <c r="H2869" s="331"/>
      <c r="I2869" s="332"/>
      <c r="J2869" s="332"/>
      <c r="K2869" s="332"/>
      <c r="L2869" s="332"/>
      <c r="M2869" s="332"/>
      <c r="N2869" s="333"/>
    </row>
    <row r="2870" spans="2:14" x14ac:dyDescent="0.2">
      <c r="B2870" s="328"/>
      <c r="C2870" s="328"/>
      <c r="D2870" s="329"/>
      <c r="E2870" s="330"/>
      <c r="F2870" s="330"/>
      <c r="G2870" s="330"/>
      <c r="H2870" s="331"/>
      <c r="I2870" s="332"/>
      <c r="J2870" s="332"/>
      <c r="K2870" s="332"/>
      <c r="L2870" s="332"/>
      <c r="M2870" s="332"/>
      <c r="N2870" s="333"/>
    </row>
    <row r="2871" spans="2:14" x14ac:dyDescent="0.2">
      <c r="B2871" s="328"/>
      <c r="C2871" s="328"/>
      <c r="D2871" s="329"/>
      <c r="E2871" s="330"/>
      <c r="F2871" s="330"/>
      <c r="G2871" s="330"/>
      <c r="H2871" s="331"/>
      <c r="I2871" s="332"/>
      <c r="J2871" s="332"/>
      <c r="K2871" s="332"/>
      <c r="L2871" s="332"/>
      <c r="M2871" s="332"/>
      <c r="N2871" s="333"/>
    </row>
    <row r="2872" spans="2:14" x14ac:dyDescent="0.2">
      <c r="B2872" s="328"/>
      <c r="C2872" s="328"/>
      <c r="D2872" s="329"/>
      <c r="E2872" s="330"/>
      <c r="F2872" s="330"/>
      <c r="G2872" s="330"/>
      <c r="H2872" s="331"/>
      <c r="I2872" s="332"/>
      <c r="J2872" s="332"/>
      <c r="K2872" s="332"/>
      <c r="L2872" s="332"/>
      <c r="M2872" s="332"/>
      <c r="N2872" s="333"/>
    </row>
    <row r="2873" spans="2:14" x14ac:dyDescent="0.2">
      <c r="B2873" s="328"/>
      <c r="C2873" s="328"/>
      <c r="D2873" s="329"/>
      <c r="E2873" s="330"/>
      <c r="F2873" s="330"/>
      <c r="G2873" s="330"/>
      <c r="H2873" s="331"/>
      <c r="I2873" s="332"/>
      <c r="J2873" s="332"/>
      <c r="K2873" s="332"/>
      <c r="L2873" s="332"/>
      <c r="M2873" s="332"/>
      <c r="N2873" s="333"/>
    </row>
    <row r="2874" spans="2:14" x14ac:dyDescent="0.2">
      <c r="B2874" s="328"/>
      <c r="C2874" s="328"/>
      <c r="D2874" s="329"/>
      <c r="E2874" s="330"/>
      <c r="F2874" s="330"/>
      <c r="G2874" s="330"/>
      <c r="H2874" s="331"/>
      <c r="I2874" s="332"/>
      <c r="J2874" s="332"/>
      <c r="K2874" s="332"/>
      <c r="L2874" s="332"/>
      <c r="M2874" s="332"/>
      <c r="N2874" s="333"/>
    </row>
    <row r="2875" spans="2:14" x14ac:dyDescent="0.2">
      <c r="B2875" s="328"/>
      <c r="C2875" s="328"/>
      <c r="D2875" s="329"/>
      <c r="E2875" s="330"/>
      <c r="F2875" s="330"/>
      <c r="G2875" s="330"/>
      <c r="H2875" s="331"/>
      <c r="I2875" s="332"/>
      <c r="J2875" s="332"/>
      <c r="K2875" s="332"/>
      <c r="L2875" s="332"/>
      <c r="M2875" s="332"/>
      <c r="N2875" s="333"/>
    </row>
    <row r="2876" spans="2:14" x14ac:dyDescent="0.2">
      <c r="B2876" s="328"/>
      <c r="C2876" s="328"/>
      <c r="D2876" s="329"/>
      <c r="E2876" s="330"/>
      <c r="F2876" s="330"/>
      <c r="G2876" s="330"/>
      <c r="H2876" s="331"/>
      <c r="I2876" s="332"/>
      <c r="J2876" s="332"/>
      <c r="K2876" s="332"/>
      <c r="L2876" s="332"/>
      <c r="M2876" s="332"/>
      <c r="N2876" s="333"/>
    </row>
    <row r="2877" spans="2:14" x14ac:dyDescent="0.2">
      <c r="B2877" s="328"/>
      <c r="C2877" s="328"/>
      <c r="D2877" s="329"/>
      <c r="E2877" s="330"/>
      <c r="F2877" s="330"/>
      <c r="G2877" s="330"/>
      <c r="H2877" s="331"/>
      <c r="I2877" s="332"/>
      <c r="J2877" s="332"/>
      <c r="K2877" s="332"/>
      <c r="L2877" s="332"/>
      <c r="M2877" s="332"/>
      <c r="N2877" s="333"/>
    </row>
    <row r="2878" spans="2:14" x14ac:dyDescent="0.2">
      <c r="B2878" s="328"/>
      <c r="C2878" s="328"/>
      <c r="D2878" s="329"/>
      <c r="E2878" s="330"/>
      <c r="F2878" s="330"/>
      <c r="G2878" s="330"/>
      <c r="H2878" s="331"/>
      <c r="I2878" s="332"/>
      <c r="J2878" s="332"/>
      <c r="K2878" s="332"/>
      <c r="L2878" s="332"/>
      <c r="M2878" s="332"/>
      <c r="N2878" s="333"/>
    </row>
    <row r="2879" spans="2:14" x14ac:dyDescent="0.2">
      <c r="B2879" s="328"/>
      <c r="C2879" s="328"/>
      <c r="D2879" s="329"/>
      <c r="E2879" s="330"/>
      <c r="F2879" s="330"/>
      <c r="G2879" s="330"/>
      <c r="H2879" s="331"/>
      <c r="I2879" s="332"/>
      <c r="J2879" s="332"/>
      <c r="K2879" s="332"/>
      <c r="L2879" s="332"/>
      <c r="M2879" s="332"/>
      <c r="N2879" s="333"/>
    </row>
    <row r="2880" spans="2:14" x14ac:dyDescent="0.2">
      <c r="B2880" s="328"/>
      <c r="C2880" s="328"/>
      <c r="D2880" s="329"/>
      <c r="E2880" s="330"/>
      <c r="F2880" s="330"/>
      <c r="G2880" s="330"/>
      <c r="H2880" s="331"/>
      <c r="I2880" s="332"/>
      <c r="J2880" s="332"/>
      <c r="K2880" s="332"/>
      <c r="L2880" s="332"/>
      <c r="M2880" s="332"/>
      <c r="N2880" s="333"/>
    </row>
    <row r="2881" spans="2:14" x14ac:dyDescent="0.2">
      <c r="B2881" s="328"/>
      <c r="C2881" s="328"/>
      <c r="D2881" s="329"/>
      <c r="E2881" s="330"/>
      <c r="F2881" s="330"/>
      <c r="G2881" s="330"/>
      <c r="H2881" s="331"/>
      <c r="I2881" s="332"/>
      <c r="J2881" s="332"/>
      <c r="K2881" s="332"/>
      <c r="L2881" s="332"/>
      <c r="M2881" s="332"/>
      <c r="N2881" s="333"/>
    </row>
    <row r="2882" spans="2:14" x14ac:dyDescent="0.2">
      <c r="B2882" s="328"/>
      <c r="C2882" s="328"/>
      <c r="D2882" s="329"/>
      <c r="E2882" s="330"/>
      <c r="F2882" s="330"/>
      <c r="G2882" s="330"/>
      <c r="H2882" s="331"/>
      <c r="I2882" s="332"/>
      <c r="J2882" s="332"/>
      <c r="K2882" s="332"/>
      <c r="L2882" s="332"/>
      <c r="M2882" s="332"/>
      <c r="N2882" s="333"/>
    </row>
    <row r="2883" spans="2:14" x14ac:dyDescent="0.2">
      <c r="B2883" s="328"/>
      <c r="C2883" s="328"/>
      <c r="D2883" s="329"/>
      <c r="E2883" s="330"/>
      <c r="F2883" s="330"/>
      <c r="G2883" s="330"/>
      <c r="H2883" s="331"/>
      <c r="I2883" s="332"/>
      <c r="J2883" s="332"/>
      <c r="K2883" s="332"/>
      <c r="L2883" s="332"/>
      <c r="M2883" s="332"/>
      <c r="N2883" s="333"/>
    </row>
    <row r="2884" spans="2:14" x14ac:dyDescent="0.2">
      <c r="B2884" s="328"/>
      <c r="C2884" s="328"/>
      <c r="D2884" s="329"/>
      <c r="E2884" s="330"/>
      <c r="F2884" s="330"/>
      <c r="G2884" s="330"/>
      <c r="H2884" s="331"/>
      <c r="I2884" s="332"/>
      <c r="J2884" s="332"/>
      <c r="K2884" s="332"/>
      <c r="L2884" s="332"/>
      <c r="M2884" s="332"/>
      <c r="N2884" s="333"/>
    </row>
    <row r="2885" spans="2:14" x14ac:dyDescent="0.2">
      <c r="B2885" s="328"/>
      <c r="C2885" s="328"/>
      <c r="D2885" s="329"/>
      <c r="E2885" s="330"/>
      <c r="F2885" s="330"/>
      <c r="G2885" s="330"/>
      <c r="H2885" s="331"/>
      <c r="I2885" s="332"/>
      <c r="J2885" s="332"/>
      <c r="K2885" s="332"/>
      <c r="L2885" s="332"/>
      <c r="M2885" s="332"/>
      <c r="N2885" s="333"/>
    </row>
    <row r="2886" spans="2:14" x14ac:dyDescent="0.2">
      <c r="B2886" s="328"/>
      <c r="C2886" s="328"/>
      <c r="D2886" s="329"/>
      <c r="E2886" s="330"/>
      <c r="F2886" s="330"/>
      <c r="G2886" s="330"/>
      <c r="H2886" s="331"/>
      <c r="I2886" s="332"/>
      <c r="J2886" s="332"/>
      <c r="K2886" s="332"/>
      <c r="L2886" s="332"/>
      <c r="M2886" s="332"/>
      <c r="N2886" s="333"/>
    </row>
    <row r="2887" spans="2:14" x14ac:dyDescent="0.2">
      <c r="B2887" s="328"/>
      <c r="C2887" s="328"/>
      <c r="D2887" s="329"/>
      <c r="E2887" s="330"/>
      <c r="F2887" s="330"/>
      <c r="G2887" s="330"/>
      <c r="H2887" s="331"/>
      <c r="I2887" s="332"/>
      <c r="J2887" s="332"/>
      <c r="K2887" s="332"/>
      <c r="L2887" s="332"/>
      <c r="M2887" s="332"/>
      <c r="N2887" s="333"/>
    </row>
    <row r="2888" spans="2:14" x14ac:dyDescent="0.2">
      <c r="B2888" s="328"/>
      <c r="C2888" s="328"/>
      <c r="D2888" s="329"/>
      <c r="E2888" s="330"/>
      <c r="F2888" s="330"/>
      <c r="G2888" s="330"/>
      <c r="H2888" s="331"/>
      <c r="I2888" s="332"/>
      <c r="J2888" s="332"/>
      <c r="K2888" s="332"/>
      <c r="L2888" s="332"/>
      <c r="M2888" s="332"/>
      <c r="N2888" s="333"/>
    </row>
    <row r="2889" spans="2:14" x14ac:dyDescent="0.2">
      <c r="B2889" s="328"/>
      <c r="C2889" s="328"/>
      <c r="D2889" s="329"/>
      <c r="E2889" s="330"/>
      <c r="F2889" s="330"/>
      <c r="G2889" s="330"/>
      <c r="H2889" s="331"/>
      <c r="I2889" s="332"/>
      <c r="J2889" s="332"/>
      <c r="K2889" s="332"/>
      <c r="L2889" s="332"/>
      <c r="M2889" s="332"/>
      <c r="N2889" s="333"/>
    </row>
    <row r="2890" spans="2:14" x14ac:dyDescent="0.2">
      <c r="B2890" s="328"/>
      <c r="C2890" s="328"/>
      <c r="D2890" s="329"/>
      <c r="E2890" s="330"/>
      <c r="F2890" s="330"/>
      <c r="G2890" s="330"/>
      <c r="H2890" s="331"/>
      <c r="I2890" s="332"/>
      <c r="J2890" s="332"/>
      <c r="K2890" s="332"/>
      <c r="L2890" s="332"/>
      <c r="M2890" s="332"/>
      <c r="N2890" s="333"/>
    </row>
    <row r="2891" spans="2:14" x14ac:dyDescent="0.2">
      <c r="B2891" s="328"/>
      <c r="C2891" s="328"/>
      <c r="D2891" s="329"/>
      <c r="E2891" s="330"/>
      <c r="F2891" s="330"/>
      <c r="G2891" s="330"/>
      <c r="H2891" s="331"/>
      <c r="I2891" s="332"/>
      <c r="J2891" s="332"/>
      <c r="K2891" s="332"/>
      <c r="L2891" s="332"/>
      <c r="M2891" s="332"/>
      <c r="N2891" s="333"/>
    </row>
    <row r="2892" spans="2:14" x14ac:dyDescent="0.2">
      <c r="B2892" s="328"/>
      <c r="C2892" s="328"/>
      <c r="D2892" s="329"/>
      <c r="E2892" s="330"/>
      <c r="F2892" s="330"/>
      <c r="G2892" s="330"/>
      <c r="H2892" s="331"/>
      <c r="I2892" s="332"/>
      <c r="J2892" s="332"/>
      <c r="K2892" s="332"/>
      <c r="L2892" s="332"/>
      <c r="M2892" s="332"/>
      <c r="N2892" s="333"/>
    </row>
    <row r="2893" spans="2:14" x14ac:dyDescent="0.2">
      <c r="B2893" s="328"/>
      <c r="C2893" s="328"/>
      <c r="D2893" s="329"/>
      <c r="E2893" s="330"/>
      <c r="F2893" s="330"/>
      <c r="G2893" s="330"/>
      <c r="H2893" s="331"/>
      <c r="I2893" s="332"/>
      <c r="J2893" s="332"/>
      <c r="K2893" s="332"/>
      <c r="L2893" s="332"/>
      <c r="M2893" s="332"/>
      <c r="N2893" s="333"/>
    </row>
    <row r="2894" spans="2:14" x14ac:dyDescent="0.2">
      <c r="B2894" s="328"/>
      <c r="C2894" s="328"/>
      <c r="D2894" s="329"/>
      <c r="E2894" s="330"/>
      <c r="F2894" s="330"/>
      <c r="G2894" s="330"/>
      <c r="H2894" s="331"/>
      <c r="I2894" s="332"/>
      <c r="J2894" s="332"/>
      <c r="K2894" s="332"/>
      <c r="L2894" s="332"/>
      <c r="M2894" s="332"/>
      <c r="N2894" s="333"/>
    </row>
    <row r="2895" spans="2:14" x14ac:dyDescent="0.2">
      <c r="B2895" s="328"/>
      <c r="C2895" s="328"/>
      <c r="D2895" s="329"/>
      <c r="E2895" s="330"/>
      <c r="F2895" s="330"/>
      <c r="G2895" s="330"/>
      <c r="H2895" s="331"/>
      <c r="I2895" s="332"/>
      <c r="J2895" s="332"/>
      <c r="K2895" s="332"/>
      <c r="L2895" s="332"/>
      <c r="M2895" s="332"/>
      <c r="N2895" s="333"/>
    </row>
    <row r="2896" spans="2:14" x14ac:dyDescent="0.2">
      <c r="B2896" s="328"/>
      <c r="C2896" s="328"/>
      <c r="D2896" s="329"/>
      <c r="E2896" s="330"/>
      <c r="F2896" s="330"/>
      <c r="G2896" s="330"/>
      <c r="H2896" s="331"/>
      <c r="I2896" s="332"/>
      <c r="J2896" s="332"/>
      <c r="K2896" s="332"/>
      <c r="L2896" s="332"/>
      <c r="M2896" s="332"/>
      <c r="N2896" s="333"/>
    </row>
    <row r="2897" spans="2:14" x14ac:dyDescent="0.2">
      <c r="B2897" s="328"/>
      <c r="C2897" s="328"/>
      <c r="D2897" s="329"/>
      <c r="E2897" s="330"/>
      <c r="F2897" s="330"/>
      <c r="G2897" s="330"/>
      <c r="H2897" s="331"/>
      <c r="I2897" s="332"/>
      <c r="J2897" s="332"/>
      <c r="K2897" s="332"/>
      <c r="L2897" s="332"/>
      <c r="M2897" s="332"/>
      <c r="N2897" s="333"/>
    </row>
    <row r="2898" spans="2:14" x14ac:dyDescent="0.2">
      <c r="B2898" s="328"/>
      <c r="C2898" s="328"/>
      <c r="D2898" s="329"/>
      <c r="E2898" s="330"/>
      <c r="F2898" s="330"/>
      <c r="G2898" s="330"/>
      <c r="H2898" s="331"/>
      <c r="I2898" s="332"/>
      <c r="J2898" s="332"/>
      <c r="K2898" s="332"/>
      <c r="L2898" s="332"/>
      <c r="M2898" s="332"/>
      <c r="N2898" s="333"/>
    </row>
    <row r="2899" spans="2:14" x14ac:dyDescent="0.2">
      <c r="B2899" s="328"/>
      <c r="C2899" s="328"/>
      <c r="D2899" s="329"/>
      <c r="E2899" s="330"/>
      <c r="F2899" s="330"/>
      <c r="G2899" s="330"/>
      <c r="H2899" s="331"/>
      <c r="I2899" s="332"/>
      <c r="J2899" s="332"/>
      <c r="K2899" s="332"/>
      <c r="L2899" s="332"/>
      <c r="M2899" s="332"/>
      <c r="N2899" s="333"/>
    </row>
    <row r="2900" spans="2:14" x14ac:dyDescent="0.2">
      <c r="B2900" s="328"/>
      <c r="C2900" s="328"/>
      <c r="D2900" s="329"/>
      <c r="E2900" s="330"/>
      <c r="F2900" s="330"/>
      <c r="G2900" s="330"/>
      <c r="H2900" s="331"/>
      <c r="I2900" s="332"/>
      <c r="J2900" s="332"/>
      <c r="K2900" s="332"/>
      <c r="L2900" s="332"/>
      <c r="M2900" s="332"/>
      <c r="N2900" s="333"/>
    </row>
    <row r="2901" spans="2:14" x14ac:dyDescent="0.2">
      <c r="B2901" s="328"/>
      <c r="C2901" s="328"/>
      <c r="D2901" s="329"/>
      <c r="E2901" s="330"/>
      <c r="F2901" s="330"/>
      <c r="G2901" s="330"/>
      <c r="H2901" s="331"/>
      <c r="I2901" s="332"/>
      <c r="J2901" s="332"/>
      <c r="K2901" s="332"/>
      <c r="L2901" s="332"/>
      <c r="M2901" s="332"/>
      <c r="N2901" s="333"/>
    </row>
    <row r="2902" spans="2:14" x14ac:dyDescent="0.2">
      <c r="B2902" s="328"/>
      <c r="C2902" s="328"/>
      <c r="D2902" s="329"/>
      <c r="E2902" s="330"/>
      <c r="F2902" s="330"/>
      <c r="G2902" s="330"/>
      <c r="H2902" s="331"/>
      <c r="I2902" s="332"/>
      <c r="J2902" s="332"/>
      <c r="K2902" s="332"/>
      <c r="L2902" s="332"/>
      <c r="M2902" s="332"/>
      <c r="N2902" s="333"/>
    </row>
    <row r="2903" spans="2:14" x14ac:dyDescent="0.2">
      <c r="B2903" s="328"/>
      <c r="C2903" s="328"/>
      <c r="D2903" s="329"/>
      <c r="E2903" s="330"/>
      <c r="F2903" s="330"/>
      <c r="G2903" s="330"/>
      <c r="H2903" s="331"/>
      <c r="I2903" s="332"/>
      <c r="J2903" s="332"/>
      <c r="K2903" s="332"/>
      <c r="L2903" s="332"/>
      <c r="M2903" s="332"/>
      <c r="N2903" s="333"/>
    </row>
    <row r="2904" spans="2:14" x14ac:dyDescent="0.2">
      <c r="B2904" s="328"/>
      <c r="C2904" s="328"/>
      <c r="D2904" s="329"/>
      <c r="E2904" s="330"/>
      <c r="F2904" s="330"/>
      <c r="G2904" s="330"/>
      <c r="H2904" s="331"/>
      <c r="I2904" s="332"/>
      <c r="J2904" s="332"/>
      <c r="K2904" s="332"/>
      <c r="L2904" s="332"/>
      <c r="M2904" s="332"/>
      <c r="N2904" s="333"/>
    </row>
    <row r="2905" spans="2:14" x14ac:dyDescent="0.2">
      <c r="B2905" s="328"/>
      <c r="C2905" s="328"/>
      <c r="D2905" s="329"/>
      <c r="E2905" s="330"/>
      <c r="F2905" s="330"/>
      <c r="G2905" s="330"/>
      <c r="H2905" s="331"/>
      <c r="I2905" s="332"/>
      <c r="J2905" s="332"/>
      <c r="K2905" s="332"/>
      <c r="L2905" s="332"/>
      <c r="M2905" s="332"/>
      <c r="N2905" s="333"/>
    </row>
    <row r="2906" spans="2:14" x14ac:dyDescent="0.2">
      <c r="B2906" s="328"/>
      <c r="C2906" s="328"/>
      <c r="D2906" s="329"/>
      <c r="E2906" s="330"/>
      <c r="F2906" s="330"/>
      <c r="G2906" s="330"/>
      <c r="H2906" s="331"/>
      <c r="I2906" s="332"/>
      <c r="J2906" s="332"/>
      <c r="K2906" s="332"/>
      <c r="L2906" s="332"/>
      <c r="M2906" s="332"/>
      <c r="N2906" s="333"/>
    </row>
    <row r="2907" spans="2:14" x14ac:dyDescent="0.2">
      <c r="B2907" s="328"/>
      <c r="C2907" s="328"/>
      <c r="D2907" s="329"/>
      <c r="E2907" s="330"/>
      <c r="F2907" s="330"/>
      <c r="G2907" s="330"/>
      <c r="H2907" s="331"/>
      <c r="I2907" s="332"/>
      <c r="J2907" s="332"/>
      <c r="K2907" s="332"/>
      <c r="L2907" s="332"/>
      <c r="M2907" s="332"/>
      <c r="N2907" s="333"/>
    </row>
    <row r="2908" spans="2:14" x14ac:dyDescent="0.2">
      <c r="B2908" s="328"/>
      <c r="C2908" s="328"/>
      <c r="D2908" s="329"/>
      <c r="E2908" s="330"/>
      <c r="F2908" s="330"/>
      <c r="G2908" s="330"/>
      <c r="H2908" s="331"/>
      <c r="I2908" s="332"/>
      <c r="J2908" s="332"/>
      <c r="K2908" s="332"/>
      <c r="L2908" s="332"/>
      <c r="M2908" s="332"/>
      <c r="N2908" s="333"/>
    </row>
    <row r="2909" spans="2:14" x14ac:dyDescent="0.2">
      <c r="B2909" s="328"/>
      <c r="C2909" s="328"/>
      <c r="D2909" s="329"/>
      <c r="E2909" s="330"/>
      <c r="F2909" s="330"/>
      <c r="G2909" s="330"/>
      <c r="H2909" s="331"/>
      <c r="I2909" s="332"/>
      <c r="J2909" s="332"/>
      <c r="K2909" s="332"/>
      <c r="L2909" s="332"/>
      <c r="M2909" s="332"/>
      <c r="N2909" s="333"/>
    </row>
    <row r="2910" spans="2:14" x14ac:dyDescent="0.2">
      <c r="B2910" s="328"/>
      <c r="C2910" s="328"/>
      <c r="D2910" s="329"/>
      <c r="E2910" s="330"/>
      <c r="F2910" s="330"/>
      <c r="G2910" s="330"/>
      <c r="H2910" s="331"/>
      <c r="I2910" s="332"/>
      <c r="J2910" s="332"/>
      <c r="K2910" s="332"/>
      <c r="L2910" s="332"/>
      <c r="M2910" s="332"/>
      <c r="N2910" s="333"/>
    </row>
    <row r="2911" spans="2:14" x14ac:dyDescent="0.2">
      <c r="B2911" s="328"/>
      <c r="C2911" s="328"/>
      <c r="D2911" s="329"/>
      <c r="E2911" s="330"/>
      <c r="F2911" s="330"/>
      <c r="G2911" s="330"/>
      <c r="H2911" s="331"/>
      <c r="I2911" s="332"/>
      <c r="J2911" s="332"/>
      <c r="K2911" s="332"/>
      <c r="L2911" s="332"/>
      <c r="M2911" s="332"/>
      <c r="N2911" s="333"/>
    </row>
    <row r="2912" spans="2:14" x14ac:dyDescent="0.2">
      <c r="B2912" s="328"/>
      <c r="C2912" s="328"/>
      <c r="D2912" s="329"/>
      <c r="E2912" s="330"/>
      <c r="F2912" s="330"/>
      <c r="G2912" s="330"/>
      <c r="H2912" s="331"/>
      <c r="I2912" s="332"/>
      <c r="J2912" s="332"/>
      <c r="K2912" s="332"/>
      <c r="L2912" s="332"/>
      <c r="M2912" s="332"/>
      <c r="N2912" s="333"/>
    </row>
    <row r="2913" spans="2:14" x14ac:dyDescent="0.2">
      <c r="B2913" s="328"/>
      <c r="C2913" s="328"/>
      <c r="D2913" s="329"/>
      <c r="E2913" s="330"/>
      <c r="F2913" s="330"/>
      <c r="G2913" s="330"/>
      <c r="H2913" s="331"/>
      <c r="I2913" s="332"/>
      <c r="J2913" s="332"/>
      <c r="K2913" s="332"/>
      <c r="L2913" s="332"/>
      <c r="M2913" s="332"/>
      <c r="N2913" s="333"/>
    </row>
    <row r="2914" spans="2:14" x14ac:dyDescent="0.2">
      <c r="B2914" s="328"/>
      <c r="C2914" s="328"/>
      <c r="D2914" s="329"/>
      <c r="E2914" s="330"/>
      <c r="F2914" s="330"/>
      <c r="G2914" s="330"/>
      <c r="H2914" s="331"/>
      <c r="I2914" s="332"/>
      <c r="J2914" s="332"/>
      <c r="K2914" s="332"/>
      <c r="L2914" s="332"/>
      <c r="M2914" s="332"/>
      <c r="N2914" s="333"/>
    </row>
    <row r="2915" spans="2:14" x14ac:dyDescent="0.2">
      <c r="B2915" s="328"/>
      <c r="C2915" s="328"/>
      <c r="D2915" s="329"/>
      <c r="E2915" s="330"/>
      <c r="F2915" s="330"/>
      <c r="G2915" s="330"/>
      <c r="H2915" s="331"/>
      <c r="I2915" s="332"/>
      <c r="J2915" s="332"/>
      <c r="K2915" s="332"/>
      <c r="L2915" s="332"/>
      <c r="M2915" s="332"/>
      <c r="N2915" s="333"/>
    </row>
    <row r="2916" spans="2:14" x14ac:dyDescent="0.2">
      <c r="B2916" s="328"/>
      <c r="C2916" s="328"/>
      <c r="D2916" s="329"/>
      <c r="E2916" s="330"/>
      <c r="F2916" s="330"/>
      <c r="G2916" s="330"/>
      <c r="H2916" s="331"/>
      <c r="I2916" s="332"/>
      <c r="J2916" s="332"/>
      <c r="K2916" s="332"/>
      <c r="L2916" s="332"/>
      <c r="M2916" s="332"/>
      <c r="N2916" s="333"/>
    </row>
    <row r="2917" spans="2:14" x14ac:dyDescent="0.2">
      <c r="B2917" s="328"/>
      <c r="C2917" s="328"/>
      <c r="D2917" s="329"/>
      <c r="E2917" s="330"/>
      <c r="F2917" s="330"/>
      <c r="G2917" s="330"/>
      <c r="H2917" s="331"/>
      <c r="I2917" s="332"/>
      <c r="J2917" s="332"/>
      <c r="K2917" s="332"/>
      <c r="L2917" s="332"/>
      <c r="M2917" s="332"/>
      <c r="N2917" s="333"/>
    </row>
    <row r="2918" spans="2:14" x14ac:dyDescent="0.2">
      <c r="B2918" s="328"/>
      <c r="C2918" s="328"/>
      <c r="D2918" s="329"/>
      <c r="E2918" s="330"/>
      <c r="F2918" s="330"/>
      <c r="G2918" s="330"/>
      <c r="H2918" s="331"/>
      <c r="I2918" s="332"/>
      <c r="J2918" s="332"/>
      <c r="K2918" s="332"/>
      <c r="L2918" s="332"/>
      <c r="M2918" s="332"/>
      <c r="N2918" s="333"/>
    </row>
    <row r="2919" spans="2:14" x14ac:dyDescent="0.2">
      <c r="B2919" s="328"/>
      <c r="C2919" s="328"/>
      <c r="D2919" s="329"/>
      <c r="E2919" s="330"/>
      <c r="F2919" s="330"/>
      <c r="G2919" s="330"/>
      <c r="H2919" s="331"/>
      <c r="I2919" s="332"/>
      <c r="J2919" s="332"/>
      <c r="K2919" s="332"/>
      <c r="L2919" s="332"/>
      <c r="M2919" s="332"/>
      <c r="N2919" s="333"/>
    </row>
    <row r="2920" spans="2:14" x14ac:dyDescent="0.2">
      <c r="B2920" s="328"/>
      <c r="C2920" s="328"/>
      <c r="D2920" s="329"/>
      <c r="E2920" s="330"/>
      <c r="F2920" s="330"/>
      <c r="G2920" s="330"/>
      <c r="H2920" s="331"/>
      <c r="I2920" s="332"/>
      <c r="J2920" s="332"/>
      <c r="K2920" s="332"/>
      <c r="L2920" s="332"/>
      <c r="M2920" s="332"/>
      <c r="N2920" s="333"/>
    </row>
    <row r="2921" spans="2:14" x14ac:dyDescent="0.2">
      <c r="B2921" s="328"/>
      <c r="C2921" s="328"/>
      <c r="D2921" s="329"/>
      <c r="E2921" s="330"/>
      <c r="F2921" s="330"/>
      <c r="G2921" s="330"/>
      <c r="H2921" s="331"/>
      <c r="I2921" s="332"/>
      <c r="J2921" s="332"/>
      <c r="K2921" s="332"/>
      <c r="L2921" s="332"/>
      <c r="M2921" s="332"/>
      <c r="N2921" s="333"/>
    </row>
    <row r="2922" spans="2:14" x14ac:dyDescent="0.2">
      <c r="B2922" s="328"/>
      <c r="C2922" s="328"/>
      <c r="D2922" s="329"/>
      <c r="E2922" s="330"/>
      <c r="F2922" s="330"/>
      <c r="G2922" s="330"/>
      <c r="H2922" s="331"/>
      <c r="I2922" s="332"/>
      <c r="J2922" s="332"/>
      <c r="K2922" s="332"/>
      <c r="L2922" s="332"/>
      <c r="M2922" s="332"/>
      <c r="N2922" s="333"/>
    </row>
    <row r="2923" spans="2:14" x14ac:dyDescent="0.2">
      <c r="B2923" s="328"/>
      <c r="C2923" s="328"/>
      <c r="D2923" s="329"/>
      <c r="E2923" s="330"/>
      <c r="F2923" s="330"/>
      <c r="G2923" s="330"/>
      <c r="H2923" s="331"/>
      <c r="I2923" s="332"/>
      <c r="J2923" s="332"/>
      <c r="K2923" s="332"/>
      <c r="L2923" s="332"/>
      <c r="M2923" s="332"/>
      <c r="N2923" s="333"/>
    </row>
    <row r="2924" spans="2:14" x14ac:dyDescent="0.2">
      <c r="B2924" s="328"/>
      <c r="C2924" s="328"/>
      <c r="D2924" s="329"/>
      <c r="E2924" s="330"/>
      <c r="F2924" s="330"/>
      <c r="G2924" s="330"/>
      <c r="H2924" s="331"/>
      <c r="I2924" s="332"/>
      <c r="J2924" s="332"/>
      <c r="K2924" s="332"/>
      <c r="L2924" s="332"/>
      <c r="M2924" s="332"/>
      <c r="N2924" s="333"/>
    </row>
    <row r="2925" spans="2:14" x14ac:dyDescent="0.2">
      <c r="B2925" s="328"/>
      <c r="C2925" s="328"/>
      <c r="D2925" s="329"/>
      <c r="E2925" s="330"/>
      <c r="F2925" s="330"/>
      <c r="G2925" s="330"/>
      <c r="H2925" s="331"/>
      <c r="I2925" s="332"/>
      <c r="J2925" s="332"/>
      <c r="K2925" s="332"/>
      <c r="L2925" s="332"/>
      <c r="M2925" s="332"/>
      <c r="N2925" s="333"/>
    </row>
    <row r="2926" spans="2:14" x14ac:dyDescent="0.2">
      <c r="B2926" s="328"/>
      <c r="C2926" s="328"/>
      <c r="D2926" s="329"/>
      <c r="E2926" s="330"/>
      <c r="F2926" s="330"/>
      <c r="G2926" s="330"/>
      <c r="H2926" s="331"/>
      <c r="I2926" s="332"/>
      <c r="J2926" s="332"/>
      <c r="K2926" s="332"/>
      <c r="L2926" s="332"/>
      <c r="M2926" s="332"/>
      <c r="N2926" s="333"/>
    </row>
    <row r="2927" spans="2:14" x14ac:dyDescent="0.2">
      <c r="B2927" s="328"/>
      <c r="C2927" s="328"/>
      <c r="D2927" s="329"/>
      <c r="E2927" s="330"/>
      <c r="F2927" s="330"/>
      <c r="G2927" s="330"/>
      <c r="H2927" s="331"/>
      <c r="I2927" s="332"/>
      <c r="J2927" s="332"/>
      <c r="K2927" s="332"/>
      <c r="L2927" s="332"/>
      <c r="M2927" s="332"/>
      <c r="N2927" s="333"/>
    </row>
    <row r="2928" spans="2:14" x14ac:dyDescent="0.2">
      <c r="B2928" s="328"/>
      <c r="C2928" s="328"/>
      <c r="D2928" s="329"/>
      <c r="E2928" s="330"/>
      <c r="F2928" s="330"/>
      <c r="G2928" s="330"/>
      <c r="H2928" s="331"/>
      <c r="I2928" s="332"/>
      <c r="J2928" s="332"/>
      <c r="K2928" s="332"/>
      <c r="L2928" s="332"/>
      <c r="M2928" s="332"/>
      <c r="N2928" s="333"/>
    </row>
    <row r="2929" spans="2:14" x14ac:dyDescent="0.2">
      <c r="B2929" s="328"/>
      <c r="C2929" s="328"/>
      <c r="D2929" s="329"/>
      <c r="E2929" s="330"/>
      <c r="F2929" s="330"/>
      <c r="G2929" s="330"/>
      <c r="H2929" s="331"/>
      <c r="I2929" s="332"/>
      <c r="J2929" s="332"/>
      <c r="K2929" s="332"/>
      <c r="L2929" s="332"/>
      <c r="M2929" s="332"/>
      <c r="N2929" s="333"/>
    </row>
    <row r="2930" spans="2:14" x14ac:dyDescent="0.2">
      <c r="B2930" s="328"/>
      <c r="C2930" s="328"/>
      <c r="D2930" s="329"/>
      <c r="E2930" s="330"/>
      <c r="F2930" s="330"/>
      <c r="G2930" s="330"/>
      <c r="H2930" s="331"/>
      <c r="I2930" s="332"/>
      <c r="J2930" s="332"/>
      <c r="K2930" s="332"/>
      <c r="L2930" s="332"/>
      <c r="M2930" s="332"/>
      <c r="N2930" s="333"/>
    </row>
    <row r="2931" spans="2:14" x14ac:dyDescent="0.2">
      <c r="B2931" s="328"/>
      <c r="C2931" s="328"/>
      <c r="D2931" s="329"/>
      <c r="E2931" s="330"/>
      <c r="F2931" s="330"/>
      <c r="G2931" s="330"/>
      <c r="H2931" s="331"/>
      <c r="I2931" s="332"/>
      <c r="J2931" s="332"/>
      <c r="K2931" s="332"/>
      <c r="L2931" s="332"/>
      <c r="M2931" s="332"/>
      <c r="N2931" s="333"/>
    </row>
    <row r="2932" spans="2:14" x14ac:dyDescent="0.2">
      <c r="B2932" s="328"/>
      <c r="C2932" s="328"/>
      <c r="D2932" s="329"/>
      <c r="E2932" s="330"/>
      <c r="F2932" s="330"/>
      <c r="G2932" s="330"/>
      <c r="H2932" s="331"/>
      <c r="I2932" s="332"/>
      <c r="J2932" s="332"/>
      <c r="K2932" s="332"/>
      <c r="L2932" s="332"/>
      <c r="M2932" s="332"/>
      <c r="N2932" s="333"/>
    </row>
    <row r="2933" spans="2:14" x14ac:dyDescent="0.2">
      <c r="B2933" s="328"/>
      <c r="C2933" s="328"/>
      <c r="D2933" s="329"/>
      <c r="E2933" s="330"/>
      <c r="F2933" s="330"/>
      <c r="G2933" s="330"/>
      <c r="H2933" s="331"/>
      <c r="I2933" s="332"/>
      <c r="J2933" s="332"/>
      <c r="K2933" s="332"/>
      <c r="L2933" s="332"/>
      <c r="M2933" s="332"/>
      <c r="N2933" s="333"/>
    </row>
    <row r="2934" spans="2:14" x14ac:dyDescent="0.2">
      <c r="B2934" s="328"/>
      <c r="C2934" s="328"/>
      <c r="D2934" s="329"/>
      <c r="E2934" s="330"/>
      <c r="F2934" s="330"/>
      <c r="G2934" s="330"/>
      <c r="H2934" s="331"/>
      <c r="I2934" s="332"/>
      <c r="J2934" s="332"/>
      <c r="K2934" s="332"/>
      <c r="L2934" s="332"/>
      <c r="M2934" s="332"/>
      <c r="N2934" s="333"/>
    </row>
    <row r="2935" spans="2:14" x14ac:dyDescent="0.2">
      <c r="B2935" s="328"/>
      <c r="C2935" s="328"/>
      <c r="D2935" s="329"/>
      <c r="E2935" s="330"/>
      <c r="F2935" s="330"/>
      <c r="G2935" s="330"/>
      <c r="H2935" s="331"/>
      <c r="I2935" s="332"/>
      <c r="J2935" s="332"/>
      <c r="K2935" s="332"/>
      <c r="L2935" s="332"/>
      <c r="M2935" s="332"/>
      <c r="N2935" s="333"/>
    </row>
    <row r="2936" spans="2:14" x14ac:dyDescent="0.2">
      <c r="B2936" s="328"/>
      <c r="C2936" s="328"/>
      <c r="D2936" s="329"/>
      <c r="E2936" s="330"/>
      <c r="F2936" s="330"/>
      <c r="G2936" s="330"/>
      <c r="H2936" s="331"/>
      <c r="I2936" s="332"/>
      <c r="J2936" s="332"/>
      <c r="K2936" s="332"/>
      <c r="L2936" s="332"/>
      <c r="M2936" s="332"/>
      <c r="N2936" s="333"/>
    </row>
    <row r="2937" spans="2:14" x14ac:dyDescent="0.2">
      <c r="B2937" s="328"/>
      <c r="C2937" s="328"/>
      <c r="D2937" s="329"/>
      <c r="E2937" s="330"/>
      <c r="F2937" s="330"/>
      <c r="G2937" s="330"/>
      <c r="H2937" s="331"/>
      <c r="I2937" s="332"/>
      <c r="J2937" s="332"/>
      <c r="K2937" s="332"/>
      <c r="L2937" s="332"/>
      <c r="M2937" s="332"/>
      <c r="N2937" s="333"/>
    </row>
    <row r="2938" spans="2:14" x14ac:dyDescent="0.2">
      <c r="B2938" s="328"/>
      <c r="C2938" s="328"/>
      <c r="D2938" s="329"/>
      <c r="E2938" s="330"/>
      <c r="F2938" s="330"/>
      <c r="G2938" s="330"/>
      <c r="H2938" s="331"/>
      <c r="I2938" s="332"/>
      <c r="J2938" s="332"/>
      <c r="K2938" s="332"/>
      <c r="L2938" s="332"/>
      <c r="M2938" s="332"/>
      <c r="N2938" s="333"/>
    </row>
    <row r="2939" spans="2:14" x14ac:dyDescent="0.2">
      <c r="B2939" s="328"/>
      <c r="C2939" s="328"/>
      <c r="D2939" s="329"/>
      <c r="E2939" s="330"/>
      <c r="F2939" s="330"/>
      <c r="G2939" s="330"/>
      <c r="H2939" s="331"/>
      <c r="I2939" s="332"/>
      <c r="J2939" s="332"/>
      <c r="K2939" s="332"/>
      <c r="L2939" s="332"/>
      <c r="M2939" s="332"/>
      <c r="N2939" s="333"/>
    </row>
    <row r="2940" spans="2:14" x14ac:dyDescent="0.2">
      <c r="B2940" s="328"/>
      <c r="C2940" s="328"/>
      <c r="D2940" s="329"/>
      <c r="E2940" s="330"/>
      <c r="F2940" s="330"/>
      <c r="G2940" s="330"/>
      <c r="H2940" s="331"/>
      <c r="I2940" s="332"/>
      <c r="J2940" s="332"/>
      <c r="K2940" s="332"/>
      <c r="L2940" s="332"/>
      <c r="M2940" s="332"/>
      <c r="N2940" s="333"/>
    </row>
    <row r="2941" spans="2:14" x14ac:dyDescent="0.2">
      <c r="B2941" s="328"/>
      <c r="C2941" s="328"/>
      <c r="D2941" s="329"/>
      <c r="E2941" s="330"/>
      <c r="F2941" s="330"/>
      <c r="G2941" s="330"/>
      <c r="H2941" s="331"/>
      <c r="I2941" s="332"/>
      <c r="J2941" s="332"/>
      <c r="K2941" s="332"/>
      <c r="L2941" s="332"/>
      <c r="M2941" s="332"/>
      <c r="N2941" s="333"/>
    </row>
    <row r="2942" spans="2:14" x14ac:dyDescent="0.2">
      <c r="B2942" s="328"/>
      <c r="C2942" s="328"/>
      <c r="D2942" s="329"/>
      <c r="E2942" s="330"/>
      <c r="F2942" s="330"/>
      <c r="G2942" s="330"/>
      <c r="H2942" s="331"/>
      <c r="I2942" s="332"/>
      <c r="J2942" s="332"/>
      <c r="K2942" s="332"/>
      <c r="L2942" s="332"/>
      <c r="M2942" s="332"/>
      <c r="N2942" s="333"/>
    </row>
    <row r="2943" spans="2:14" x14ac:dyDescent="0.2">
      <c r="B2943" s="328"/>
      <c r="C2943" s="328"/>
      <c r="D2943" s="329"/>
      <c r="E2943" s="330"/>
      <c r="F2943" s="330"/>
      <c r="G2943" s="330"/>
      <c r="H2943" s="331"/>
      <c r="I2943" s="332"/>
      <c r="J2943" s="332"/>
      <c r="K2943" s="332"/>
      <c r="L2943" s="332"/>
      <c r="M2943" s="332"/>
      <c r="N2943" s="333"/>
    </row>
    <row r="2944" spans="2:14" x14ac:dyDescent="0.2">
      <c r="B2944" s="328"/>
      <c r="C2944" s="328"/>
      <c r="D2944" s="329"/>
      <c r="E2944" s="330"/>
      <c r="F2944" s="330"/>
      <c r="G2944" s="330"/>
      <c r="H2944" s="331"/>
      <c r="I2944" s="332"/>
      <c r="J2944" s="332"/>
      <c r="K2944" s="332"/>
      <c r="L2944" s="332"/>
      <c r="M2944" s="332"/>
      <c r="N2944" s="333"/>
    </row>
    <row r="2945" spans="2:14" x14ac:dyDescent="0.2">
      <c r="B2945" s="328"/>
      <c r="C2945" s="328"/>
      <c r="D2945" s="329"/>
      <c r="E2945" s="330"/>
      <c r="F2945" s="330"/>
      <c r="G2945" s="330"/>
      <c r="H2945" s="331"/>
      <c r="I2945" s="332"/>
      <c r="J2945" s="332"/>
      <c r="K2945" s="332"/>
      <c r="L2945" s="332"/>
      <c r="M2945" s="332"/>
      <c r="N2945" s="333"/>
    </row>
    <row r="2946" spans="2:14" x14ac:dyDescent="0.2">
      <c r="B2946" s="328"/>
      <c r="C2946" s="328"/>
      <c r="D2946" s="329"/>
      <c r="E2946" s="330"/>
      <c r="F2946" s="330"/>
      <c r="G2946" s="330"/>
      <c r="H2946" s="331"/>
      <c r="I2946" s="332"/>
      <c r="J2946" s="332"/>
      <c r="K2946" s="332"/>
      <c r="L2946" s="332"/>
      <c r="M2946" s="332"/>
      <c r="N2946" s="333"/>
    </row>
    <row r="2947" spans="2:14" x14ac:dyDescent="0.2">
      <c r="B2947" s="328"/>
      <c r="C2947" s="328"/>
      <c r="D2947" s="329"/>
      <c r="E2947" s="330"/>
      <c r="F2947" s="330"/>
      <c r="G2947" s="330"/>
      <c r="H2947" s="331"/>
      <c r="I2947" s="332"/>
      <c r="J2947" s="332"/>
      <c r="K2947" s="332"/>
      <c r="L2947" s="332"/>
      <c r="M2947" s="332"/>
      <c r="N2947" s="333"/>
    </row>
    <row r="2948" spans="2:14" x14ac:dyDescent="0.2">
      <c r="B2948" s="328"/>
      <c r="C2948" s="328"/>
      <c r="D2948" s="329"/>
      <c r="E2948" s="330"/>
      <c r="F2948" s="330"/>
      <c r="G2948" s="330"/>
      <c r="H2948" s="331"/>
      <c r="I2948" s="332"/>
      <c r="J2948" s="332"/>
      <c r="K2948" s="332"/>
      <c r="L2948" s="332"/>
      <c r="M2948" s="332"/>
      <c r="N2948" s="333"/>
    </row>
    <row r="2949" spans="2:14" x14ac:dyDescent="0.2">
      <c r="B2949" s="328"/>
      <c r="C2949" s="328"/>
      <c r="D2949" s="329"/>
      <c r="E2949" s="330"/>
      <c r="F2949" s="330"/>
      <c r="G2949" s="330"/>
      <c r="H2949" s="331"/>
      <c r="I2949" s="332"/>
      <c r="J2949" s="332"/>
      <c r="K2949" s="332"/>
      <c r="L2949" s="332"/>
      <c r="M2949" s="332"/>
      <c r="N2949" s="333"/>
    </row>
    <row r="2950" spans="2:14" x14ac:dyDescent="0.2">
      <c r="B2950" s="328"/>
      <c r="C2950" s="328"/>
      <c r="D2950" s="329"/>
      <c r="E2950" s="330"/>
      <c r="F2950" s="330"/>
      <c r="G2950" s="330"/>
      <c r="H2950" s="331"/>
      <c r="I2950" s="332"/>
      <c r="J2950" s="332"/>
      <c r="K2950" s="332"/>
      <c r="L2950" s="332"/>
      <c r="M2950" s="332"/>
      <c r="N2950" s="333"/>
    </row>
    <row r="2951" spans="2:14" x14ac:dyDescent="0.2">
      <c r="B2951" s="328"/>
      <c r="C2951" s="328"/>
      <c r="D2951" s="329"/>
      <c r="E2951" s="330"/>
      <c r="F2951" s="330"/>
      <c r="G2951" s="330"/>
      <c r="H2951" s="331"/>
      <c r="I2951" s="332"/>
      <c r="J2951" s="332"/>
      <c r="K2951" s="332"/>
      <c r="L2951" s="332"/>
      <c r="M2951" s="332"/>
      <c r="N2951" s="333"/>
    </row>
    <row r="2952" spans="2:14" x14ac:dyDescent="0.2">
      <c r="B2952" s="328"/>
      <c r="C2952" s="328"/>
      <c r="D2952" s="329"/>
      <c r="E2952" s="330"/>
      <c r="F2952" s="330"/>
      <c r="G2952" s="330"/>
      <c r="H2952" s="331"/>
      <c r="I2952" s="332"/>
      <c r="J2952" s="332"/>
      <c r="K2952" s="332"/>
      <c r="L2952" s="332"/>
      <c r="M2952" s="332"/>
      <c r="N2952" s="333"/>
    </row>
    <row r="2953" spans="2:14" x14ac:dyDescent="0.2">
      <c r="B2953" s="328"/>
      <c r="C2953" s="328"/>
      <c r="D2953" s="329"/>
      <c r="E2953" s="330"/>
      <c r="F2953" s="330"/>
      <c r="G2953" s="330"/>
      <c r="H2953" s="331"/>
      <c r="I2953" s="332"/>
      <c r="J2953" s="332"/>
      <c r="K2953" s="332"/>
      <c r="L2953" s="332"/>
      <c r="M2953" s="332"/>
      <c r="N2953" s="333"/>
    </row>
    <row r="2954" spans="2:14" x14ac:dyDescent="0.2">
      <c r="B2954" s="328"/>
      <c r="C2954" s="328"/>
      <c r="D2954" s="329"/>
      <c r="E2954" s="330"/>
      <c r="F2954" s="330"/>
      <c r="G2954" s="330"/>
      <c r="H2954" s="331"/>
      <c r="I2954" s="332"/>
      <c r="J2954" s="332"/>
      <c r="K2954" s="332"/>
      <c r="L2954" s="332"/>
      <c r="M2954" s="332"/>
      <c r="N2954" s="333"/>
    </row>
    <row r="2955" spans="2:14" x14ac:dyDescent="0.2">
      <c r="B2955" s="328"/>
      <c r="C2955" s="328"/>
      <c r="D2955" s="329"/>
      <c r="E2955" s="330"/>
      <c r="F2955" s="330"/>
      <c r="G2955" s="330"/>
      <c r="H2955" s="331"/>
      <c r="I2955" s="332"/>
      <c r="J2955" s="332"/>
      <c r="K2955" s="332"/>
      <c r="L2955" s="332"/>
      <c r="M2955" s="332"/>
      <c r="N2955" s="333"/>
    </row>
    <row r="2956" spans="2:14" x14ac:dyDescent="0.2">
      <c r="B2956" s="328"/>
      <c r="C2956" s="328"/>
      <c r="D2956" s="329"/>
      <c r="E2956" s="330"/>
      <c r="F2956" s="330"/>
      <c r="G2956" s="330"/>
      <c r="H2956" s="331"/>
      <c r="I2956" s="332"/>
      <c r="J2956" s="332"/>
      <c r="K2956" s="332"/>
      <c r="L2956" s="332"/>
      <c r="M2956" s="332"/>
      <c r="N2956" s="333"/>
    </row>
    <row r="2957" spans="2:14" x14ac:dyDescent="0.2">
      <c r="B2957" s="328"/>
      <c r="C2957" s="328"/>
      <c r="D2957" s="329"/>
      <c r="E2957" s="330"/>
      <c r="F2957" s="330"/>
      <c r="G2957" s="330"/>
      <c r="H2957" s="331"/>
      <c r="I2957" s="332"/>
      <c r="J2957" s="332"/>
      <c r="K2957" s="332"/>
      <c r="L2957" s="332"/>
      <c r="M2957" s="332"/>
      <c r="N2957" s="333"/>
    </row>
    <row r="2958" spans="2:14" x14ac:dyDescent="0.2">
      <c r="B2958" s="328"/>
      <c r="C2958" s="328"/>
      <c r="D2958" s="329"/>
      <c r="E2958" s="330"/>
      <c r="F2958" s="330"/>
      <c r="G2958" s="330"/>
      <c r="H2958" s="331"/>
      <c r="I2958" s="332"/>
      <c r="J2958" s="332"/>
      <c r="K2958" s="332"/>
      <c r="L2958" s="332"/>
      <c r="M2958" s="332"/>
      <c r="N2958" s="333"/>
    </row>
    <row r="2959" spans="2:14" x14ac:dyDescent="0.2">
      <c r="B2959" s="328"/>
      <c r="C2959" s="328"/>
      <c r="D2959" s="329"/>
      <c r="E2959" s="330"/>
      <c r="F2959" s="330"/>
      <c r="G2959" s="330"/>
      <c r="H2959" s="331"/>
      <c r="I2959" s="332"/>
      <c r="J2959" s="332"/>
      <c r="K2959" s="332"/>
      <c r="L2959" s="332"/>
      <c r="M2959" s="332"/>
      <c r="N2959" s="333"/>
    </row>
    <row r="2960" spans="2:14" x14ac:dyDescent="0.2">
      <c r="B2960" s="328"/>
      <c r="C2960" s="328"/>
      <c r="D2960" s="329"/>
      <c r="E2960" s="330"/>
      <c r="F2960" s="330"/>
      <c r="G2960" s="330"/>
      <c r="H2960" s="331"/>
      <c r="I2960" s="332"/>
      <c r="J2960" s="332"/>
      <c r="K2960" s="332"/>
      <c r="L2960" s="332"/>
      <c r="M2960" s="332"/>
      <c r="N2960" s="333"/>
    </row>
    <row r="2961" spans="2:14" x14ac:dyDescent="0.2">
      <c r="B2961" s="328"/>
      <c r="C2961" s="328"/>
      <c r="D2961" s="329"/>
      <c r="E2961" s="330"/>
      <c r="F2961" s="330"/>
      <c r="G2961" s="330"/>
      <c r="H2961" s="331"/>
      <c r="I2961" s="332"/>
      <c r="J2961" s="332"/>
      <c r="K2961" s="332"/>
      <c r="L2961" s="332"/>
      <c r="M2961" s="332"/>
      <c r="N2961" s="333"/>
    </row>
    <row r="2962" spans="2:14" x14ac:dyDescent="0.2">
      <c r="B2962" s="328"/>
      <c r="C2962" s="328"/>
      <c r="D2962" s="329"/>
      <c r="E2962" s="330"/>
      <c r="F2962" s="330"/>
      <c r="G2962" s="330"/>
      <c r="H2962" s="331"/>
      <c r="I2962" s="332"/>
      <c r="J2962" s="332"/>
      <c r="K2962" s="332"/>
      <c r="L2962" s="332"/>
      <c r="M2962" s="332"/>
      <c r="N2962" s="333"/>
    </row>
    <row r="2963" spans="2:14" x14ac:dyDescent="0.2">
      <c r="B2963" s="328"/>
      <c r="C2963" s="328"/>
      <c r="D2963" s="329"/>
      <c r="E2963" s="330"/>
      <c r="F2963" s="330"/>
      <c r="G2963" s="330"/>
      <c r="H2963" s="331"/>
      <c r="I2963" s="332"/>
      <c r="J2963" s="332"/>
      <c r="K2963" s="332"/>
      <c r="L2963" s="332"/>
      <c r="M2963" s="332"/>
      <c r="N2963" s="333"/>
    </row>
    <row r="2964" spans="2:14" x14ac:dyDescent="0.2">
      <c r="B2964" s="328"/>
      <c r="C2964" s="328"/>
      <c r="D2964" s="329"/>
      <c r="E2964" s="330"/>
      <c r="F2964" s="330"/>
      <c r="G2964" s="330"/>
      <c r="H2964" s="331"/>
      <c r="I2964" s="332"/>
      <c r="J2964" s="332"/>
      <c r="K2964" s="332"/>
      <c r="L2964" s="332"/>
      <c r="M2964" s="332"/>
      <c r="N2964" s="333"/>
    </row>
    <row r="2965" spans="2:14" x14ac:dyDescent="0.2">
      <c r="B2965" s="328"/>
      <c r="C2965" s="328"/>
      <c r="D2965" s="329"/>
      <c r="E2965" s="330"/>
      <c r="F2965" s="330"/>
      <c r="G2965" s="330"/>
      <c r="H2965" s="331"/>
      <c r="I2965" s="332"/>
      <c r="J2965" s="332"/>
      <c r="K2965" s="332"/>
      <c r="L2965" s="332"/>
      <c r="M2965" s="332"/>
      <c r="N2965" s="333"/>
    </row>
    <row r="2966" spans="2:14" x14ac:dyDescent="0.2">
      <c r="B2966" s="328"/>
      <c r="C2966" s="328"/>
      <c r="D2966" s="329"/>
      <c r="E2966" s="330"/>
      <c r="F2966" s="330"/>
      <c r="G2966" s="330"/>
      <c r="H2966" s="331"/>
      <c r="I2966" s="332"/>
      <c r="J2966" s="332"/>
      <c r="K2966" s="332"/>
      <c r="L2966" s="332"/>
      <c r="M2966" s="332"/>
      <c r="N2966" s="333"/>
    </row>
    <row r="2967" spans="2:14" x14ac:dyDescent="0.2">
      <c r="B2967" s="328"/>
      <c r="C2967" s="328"/>
      <c r="D2967" s="329"/>
      <c r="E2967" s="330"/>
      <c r="F2967" s="330"/>
      <c r="G2967" s="330"/>
      <c r="H2967" s="331"/>
      <c r="I2967" s="332"/>
      <c r="J2967" s="332"/>
      <c r="K2967" s="332"/>
      <c r="L2967" s="332"/>
      <c r="M2967" s="332"/>
      <c r="N2967" s="333"/>
    </row>
    <row r="2968" spans="2:14" x14ac:dyDescent="0.2">
      <c r="B2968" s="328"/>
      <c r="C2968" s="328"/>
      <c r="D2968" s="329"/>
      <c r="E2968" s="330"/>
      <c r="F2968" s="330"/>
      <c r="G2968" s="330"/>
      <c r="H2968" s="331"/>
      <c r="I2968" s="332"/>
      <c r="J2968" s="332"/>
      <c r="K2968" s="332"/>
      <c r="L2968" s="332"/>
      <c r="M2968" s="332"/>
      <c r="N2968" s="333"/>
    </row>
    <row r="2969" spans="2:14" x14ac:dyDescent="0.2">
      <c r="B2969" s="328"/>
      <c r="C2969" s="328"/>
      <c r="D2969" s="329"/>
      <c r="E2969" s="330"/>
      <c r="F2969" s="330"/>
      <c r="G2969" s="330"/>
      <c r="H2969" s="331"/>
      <c r="I2969" s="332"/>
      <c r="J2969" s="332"/>
      <c r="K2969" s="332"/>
      <c r="L2969" s="332"/>
      <c r="M2969" s="332"/>
      <c r="N2969" s="333"/>
    </row>
    <row r="2970" spans="2:14" x14ac:dyDescent="0.2">
      <c r="B2970" s="328"/>
      <c r="C2970" s="328"/>
      <c r="D2970" s="329"/>
      <c r="E2970" s="330"/>
      <c r="F2970" s="330"/>
      <c r="G2970" s="330"/>
      <c r="H2970" s="331"/>
      <c r="I2970" s="332"/>
      <c r="J2970" s="332"/>
      <c r="K2970" s="332"/>
      <c r="L2970" s="332"/>
      <c r="M2970" s="332"/>
      <c r="N2970" s="333"/>
    </row>
    <row r="2971" spans="2:14" x14ac:dyDescent="0.2">
      <c r="B2971" s="328"/>
      <c r="C2971" s="328"/>
      <c r="D2971" s="329"/>
      <c r="E2971" s="330"/>
      <c r="F2971" s="330"/>
      <c r="G2971" s="330"/>
      <c r="H2971" s="331"/>
      <c r="I2971" s="332"/>
      <c r="J2971" s="332"/>
      <c r="K2971" s="332"/>
      <c r="L2971" s="332"/>
      <c r="M2971" s="332"/>
      <c r="N2971" s="333"/>
    </row>
    <row r="2972" spans="2:14" x14ac:dyDescent="0.2">
      <c r="B2972" s="328"/>
      <c r="C2972" s="328"/>
      <c r="D2972" s="329"/>
      <c r="E2972" s="330"/>
      <c r="F2972" s="330"/>
      <c r="G2972" s="330"/>
      <c r="H2972" s="331"/>
      <c r="I2972" s="332"/>
      <c r="J2972" s="332"/>
      <c r="K2972" s="332"/>
      <c r="L2972" s="332"/>
      <c r="M2972" s="332"/>
      <c r="N2972" s="333"/>
    </row>
    <row r="2973" spans="2:14" x14ac:dyDescent="0.2">
      <c r="B2973" s="328"/>
      <c r="C2973" s="328"/>
      <c r="D2973" s="329"/>
      <c r="E2973" s="330"/>
      <c r="F2973" s="330"/>
      <c r="G2973" s="330"/>
      <c r="H2973" s="331"/>
      <c r="I2973" s="332"/>
      <c r="J2973" s="332"/>
      <c r="K2973" s="332"/>
      <c r="L2973" s="332"/>
      <c r="M2973" s="332"/>
      <c r="N2973" s="333"/>
    </row>
    <row r="2974" spans="2:14" x14ac:dyDescent="0.2">
      <c r="B2974" s="328"/>
      <c r="C2974" s="328"/>
      <c r="D2974" s="329"/>
      <c r="E2974" s="330"/>
      <c r="F2974" s="330"/>
      <c r="G2974" s="330"/>
      <c r="H2974" s="331"/>
      <c r="I2974" s="332"/>
      <c r="J2974" s="332"/>
      <c r="K2974" s="332"/>
      <c r="L2974" s="332"/>
      <c r="M2974" s="332"/>
      <c r="N2974" s="333"/>
    </row>
    <row r="2975" spans="2:14" x14ac:dyDescent="0.2">
      <c r="B2975" s="328"/>
      <c r="C2975" s="328"/>
      <c r="D2975" s="329"/>
      <c r="E2975" s="330"/>
      <c r="F2975" s="330"/>
      <c r="G2975" s="330"/>
      <c r="H2975" s="331"/>
      <c r="I2975" s="332"/>
      <c r="J2975" s="332"/>
      <c r="K2975" s="332"/>
      <c r="L2975" s="332"/>
      <c r="M2975" s="332"/>
      <c r="N2975" s="333"/>
    </row>
    <row r="2976" spans="2:14" x14ac:dyDescent="0.2">
      <c r="B2976" s="328"/>
      <c r="C2976" s="328"/>
      <c r="D2976" s="329"/>
      <c r="E2976" s="330"/>
      <c r="F2976" s="330"/>
      <c r="G2976" s="330"/>
      <c r="H2976" s="331"/>
      <c r="I2976" s="332"/>
      <c r="J2976" s="332"/>
      <c r="K2976" s="332"/>
      <c r="L2976" s="332"/>
      <c r="M2976" s="332"/>
      <c r="N2976" s="333"/>
    </row>
    <row r="2977" spans="2:14" x14ac:dyDescent="0.2">
      <c r="B2977" s="328"/>
      <c r="C2977" s="328"/>
      <c r="D2977" s="329"/>
      <c r="E2977" s="330"/>
      <c r="F2977" s="330"/>
      <c r="G2977" s="330"/>
      <c r="H2977" s="331"/>
      <c r="I2977" s="332"/>
      <c r="J2977" s="332"/>
      <c r="K2977" s="332"/>
      <c r="L2977" s="332"/>
      <c r="M2977" s="332"/>
      <c r="N2977" s="333"/>
    </row>
    <row r="2978" spans="2:14" x14ac:dyDescent="0.2">
      <c r="B2978" s="328"/>
      <c r="C2978" s="328"/>
      <c r="D2978" s="329"/>
      <c r="E2978" s="330"/>
      <c r="F2978" s="330"/>
      <c r="G2978" s="330"/>
      <c r="H2978" s="331"/>
      <c r="I2978" s="332"/>
      <c r="J2978" s="332"/>
      <c r="K2978" s="332"/>
      <c r="L2978" s="332"/>
      <c r="M2978" s="332"/>
      <c r="N2978" s="333"/>
    </row>
    <row r="2979" spans="2:14" x14ac:dyDescent="0.2">
      <c r="B2979" s="328"/>
      <c r="C2979" s="328"/>
      <c r="D2979" s="329"/>
      <c r="E2979" s="330"/>
      <c r="F2979" s="330"/>
      <c r="G2979" s="330"/>
      <c r="H2979" s="331"/>
      <c r="I2979" s="332"/>
      <c r="J2979" s="332"/>
      <c r="K2979" s="332"/>
      <c r="L2979" s="332"/>
      <c r="M2979" s="332"/>
      <c r="N2979" s="333"/>
    </row>
    <row r="2980" spans="2:14" x14ac:dyDescent="0.2">
      <c r="B2980" s="328"/>
      <c r="C2980" s="328"/>
      <c r="D2980" s="329"/>
      <c r="E2980" s="330"/>
      <c r="F2980" s="330"/>
      <c r="G2980" s="330"/>
      <c r="H2980" s="331"/>
      <c r="I2980" s="332"/>
      <c r="J2980" s="332"/>
      <c r="K2980" s="332"/>
      <c r="L2980" s="332"/>
      <c r="M2980" s="332"/>
      <c r="N2980" s="333"/>
    </row>
    <row r="2981" spans="2:14" x14ac:dyDescent="0.2">
      <c r="B2981" s="328"/>
      <c r="C2981" s="328"/>
      <c r="D2981" s="329"/>
      <c r="E2981" s="330"/>
      <c r="F2981" s="330"/>
      <c r="G2981" s="330"/>
      <c r="H2981" s="331"/>
      <c r="I2981" s="332"/>
      <c r="J2981" s="332"/>
      <c r="K2981" s="332"/>
      <c r="L2981" s="332"/>
      <c r="M2981" s="332"/>
      <c r="N2981" s="333"/>
    </row>
    <row r="2982" spans="2:14" x14ac:dyDescent="0.2">
      <c r="B2982" s="328"/>
      <c r="C2982" s="328"/>
      <c r="D2982" s="329"/>
      <c r="E2982" s="330"/>
      <c r="F2982" s="330"/>
      <c r="G2982" s="330"/>
      <c r="H2982" s="331"/>
      <c r="I2982" s="332"/>
      <c r="J2982" s="332"/>
      <c r="K2982" s="332"/>
      <c r="L2982" s="332"/>
      <c r="M2982" s="332"/>
      <c r="N2982" s="333"/>
    </row>
    <row r="2983" spans="2:14" x14ac:dyDescent="0.2">
      <c r="B2983" s="328"/>
      <c r="C2983" s="328"/>
      <c r="D2983" s="329"/>
      <c r="E2983" s="330"/>
      <c r="F2983" s="330"/>
      <c r="G2983" s="330"/>
      <c r="H2983" s="331"/>
      <c r="I2983" s="332"/>
      <c r="J2983" s="332"/>
      <c r="K2983" s="332"/>
      <c r="L2983" s="332"/>
      <c r="M2983" s="332"/>
      <c r="N2983" s="333"/>
    </row>
    <row r="2984" spans="2:14" x14ac:dyDescent="0.2">
      <c r="B2984" s="328"/>
      <c r="C2984" s="328"/>
      <c r="D2984" s="329"/>
      <c r="E2984" s="330"/>
      <c r="F2984" s="330"/>
      <c r="G2984" s="330"/>
      <c r="H2984" s="331"/>
      <c r="I2984" s="332"/>
      <c r="J2984" s="332"/>
      <c r="K2984" s="332"/>
      <c r="L2984" s="332"/>
      <c r="M2984" s="332"/>
      <c r="N2984" s="333"/>
    </row>
    <row r="2985" spans="2:14" x14ac:dyDescent="0.2">
      <c r="B2985" s="328"/>
      <c r="C2985" s="328"/>
      <c r="D2985" s="329"/>
      <c r="E2985" s="330"/>
      <c r="F2985" s="330"/>
      <c r="G2985" s="330"/>
      <c r="H2985" s="331"/>
      <c r="I2985" s="332"/>
      <c r="J2985" s="332"/>
      <c r="K2985" s="332"/>
      <c r="L2985" s="332"/>
      <c r="M2985" s="332"/>
      <c r="N2985" s="333"/>
    </row>
    <row r="2986" spans="2:14" x14ac:dyDescent="0.2">
      <c r="B2986" s="328"/>
      <c r="C2986" s="328"/>
      <c r="D2986" s="329"/>
      <c r="E2986" s="330"/>
      <c r="F2986" s="330"/>
      <c r="G2986" s="330"/>
      <c r="H2986" s="331"/>
      <c r="I2986" s="332"/>
      <c r="J2986" s="332"/>
      <c r="K2986" s="332"/>
      <c r="L2986" s="332"/>
      <c r="M2986" s="332"/>
      <c r="N2986" s="333"/>
    </row>
    <row r="2987" spans="2:14" x14ac:dyDescent="0.2">
      <c r="B2987" s="328"/>
      <c r="C2987" s="328"/>
      <c r="D2987" s="329"/>
      <c r="E2987" s="330"/>
      <c r="F2987" s="330"/>
      <c r="G2987" s="330"/>
      <c r="H2987" s="331"/>
      <c r="I2987" s="332"/>
      <c r="J2987" s="332"/>
      <c r="K2987" s="332"/>
      <c r="L2987" s="332"/>
      <c r="M2987" s="332"/>
      <c r="N2987" s="333"/>
    </row>
    <row r="2988" spans="2:14" x14ac:dyDescent="0.2">
      <c r="B2988" s="328"/>
      <c r="C2988" s="328"/>
      <c r="D2988" s="329"/>
      <c r="E2988" s="330"/>
      <c r="F2988" s="330"/>
      <c r="G2988" s="330"/>
      <c r="H2988" s="331"/>
      <c r="I2988" s="332"/>
      <c r="J2988" s="332"/>
      <c r="K2988" s="332"/>
      <c r="L2988" s="332"/>
      <c r="M2988" s="332"/>
      <c r="N2988" s="333"/>
    </row>
    <row r="2989" spans="2:14" x14ac:dyDescent="0.2">
      <c r="B2989" s="328"/>
      <c r="C2989" s="328"/>
      <c r="D2989" s="329"/>
      <c r="E2989" s="330"/>
      <c r="F2989" s="330"/>
      <c r="G2989" s="330"/>
      <c r="H2989" s="331"/>
      <c r="I2989" s="332"/>
      <c r="J2989" s="332"/>
      <c r="K2989" s="332"/>
      <c r="L2989" s="332"/>
      <c r="M2989" s="332"/>
      <c r="N2989" s="333"/>
    </row>
    <row r="2990" spans="2:14" x14ac:dyDescent="0.2">
      <c r="B2990" s="328"/>
      <c r="C2990" s="328"/>
      <c r="D2990" s="329"/>
      <c r="E2990" s="330"/>
      <c r="F2990" s="330"/>
      <c r="G2990" s="330"/>
      <c r="H2990" s="331"/>
      <c r="I2990" s="332"/>
      <c r="J2990" s="332"/>
      <c r="K2990" s="332"/>
      <c r="L2990" s="332"/>
      <c r="M2990" s="332"/>
      <c r="N2990" s="333"/>
    </row>
    <row r="2991" spans="2:14" x14ac:dyDescent="0.2">
      <c r="B2991" s="328"/>
      <c r="C2991" s="328"/>
      <c r="D2991" s="329"/>
      <c r="E2991" s="330"/>
      <c r="F2991" s="330"/>
      <c r="G2991" s="330"/>
      <c r="H2991" s="331"/>
      <c r="I2991" s="332"/>
      <c r="J2991" s="332"/>
      <c r="K2991" s="332"/>
      <c r="L2991" s="332"/>
      <c r="M2991" s="332"/>
      <c r="N2991" s="333"/>
    </row>
    <row r="2992" spans="2:14" x14ac:dyDescent="0.2">
      <c r="B2992" s="328"/>
      <c r="C2992" s="328"/>
      <c r="D2992" s="329"/>
      <c r="E2992" s="330"/>
      <c r="F2992" s="330"/>
      <c r="G2992" s="330"/>
      <c r="H2992" s="331"/>
      <c r="I2992" s="332"/>
      <c r="J2992" s="332"/>
      <c r="K2992" s="332"/>
      <c r="L2992" s="332"/>
      <c r="M2992" s="332"/>
      <c r="N2992" s="333"/>
    </row>
    <row r="2993" spans="2:14" x14ac:dyDescent="0.2">
      <c r="B2993" s="328"/>
      <c r="C2993" s="328"/>
      <c r="D2993" s="329"/>
      <c r="E2993" s="330"/>
      <c r="F2993" s="330"/>
      <c r="G2993" s="330"/>
      <c r="H2993" s="331"/>
      <c r="I2993" s="332"/>
      <c r="J2993" s="332"/>
      <c r="K2993" s="332"/>
      <c r="L2993" s="332"/>
      <c r="M2993" s="332"/>
      <c r="N2993" s="333"/>
    </row>
    <row r="2994" spans="2:14" x14ac:dyDescent="0.2">
      <c r="B2994" s="328"/>
      <c r="C2994" s="328"/>
      <c r="D2994" s="329"/>
      <c r="E2994" s="330"/>
      <c r="F2994" s="330"/>
      <c r="G2994" s="330"/>
      <c r="H2994" s="331"/>
      <c r="I2994" s="332"/>
      <c r="J2994" s="332"/>
      <c r="K2994" s="332"/>
      <c r="L2994" s="332"/>
      <c r="M2994" s="332"/>
      <c r="N2994" s="333"/>
    </row>
    <row r="2995" spans="2:14" x14ac:dyDescent="0.2">
      <c r="B2995" s="328"/>
      <c r="C2995" s="328"/>
      <c r="D2995" s="329"/>
      <c r="E2995" s="330"/>
      <c r="F2995" s="330"/>
      <c r="G2995" s="330"/>
      <c r="H2995" s="331"/>
      <c r="I2995" s="332"/>
      <c r="J2995" s="332"/>
      <c r="K2995" s="332"/>
      <c r="L2995" s="332"/>
      <c r="M2995" s="332"/>
      <c r="N2995" s="333"/>
    </row>
    <row r="2996" spans="2:14" x14ac:dyDescent="0.2">
      <c r="B2996" s="328"/>
      <c r="C2996" s="328"/>
      <c r="D2996" s="329"/>
      <c r="E2996" s="330"/>
      <c r="F2996" s="330"/>
      <c r="G2996" s="330"/>
      <c r="H2996" s="331"/>
      <c r="I2996" s="332"/>
      <c r="J2996" s="332"/>
      <c r="K2996" s="332"/>
      <c r="L2996" s="332"/>
      <c r="M2996" s="332"/>
      <c r="N2996" s="333"/>
    </row>
    <row r="2997" spans="2:14" x14ac:dyDescent="0.2">
      <c r="B2997" s="328"/>
      <c r="C2997" s="328"/>
      <c r="D2997" s="329"/>
      <c r="E2997" s="330"/>
      <c r="F2997" s="330"/>
      <c r="G2997" s="330"/>
      <c r="H2997" s="331"/>
      <c r="I2997" s="332"/>
      <c r="J2997" s="332"/>
      <c r="K2997" s="332"/>
      <c r="L2997" s="332"/>
      <c r="M2997" s="332"/>
      <c r="N2997" s="333"/>
    </row>
    <row r="2998" spans="2:14" x14ac:dyDescent="0.2">
      <c r="B2998" s="328"/>
      <c r="C2998" s="328"/>
      <c r="D2998" s="329"/>
      <c r="E2998" s="330"/>
      <c r="F2998" s="330"/>
      <c r="G2998" s="330"/>
      <c r="H2998" s="331"/>
      <c r="I2998" s="332"/>
      <c r="J2998" s="332"/>
      <c r="K2998" s="332"/>
      <c r="L2998" s="332"/>
      <c r="M2998" s="332"/>
      <c r="N2998" s="333"/>
    </row>
    <row r="2999" spans="2:14" x14ac:dyDescent="0.2">
      <c r="B2999" s="328"/>
      <c r="C2999" s="328"/>
      <c r="D2999" s="329"/>
      <c r="E2999" s="330"/>
      <c r="F2999" s="330"/>
      <c r="G2999" s="330"/>
      <c r="H2999" s="331"/>
      <c r="I2999" s="332"/>
      <c r="J2999" s="332"/>
      <c r="K2999" s="332"/>
      <c r="L2999" s="332"/>
      <c r="M2999" s="332"/>
      <c r="N2999" s="333"/>
    </row>
    <row r="3000" spans="2:14" x14ac:dyDescent="0.2">
      <c r="B3000" s="328"/>
      <c r="C3000" s="328"/>
      <c r="D3000" s="329"/>
      <c r="E3000" s="330"/>
      <c r="F3000" s="330"/>
      <c r="G3000" s="330"/>
      <c r="H3000" s="331"/>
      <c r="I3000" s="332"/>
      <c r="J3000" s="332"/>
      <c r="K3000" s="332"/>
      <c r="L3000" s="332"/>
      <c r="M3000" s="332"/>
      <c r="N3000" s="333"/>
    </row>
    <row r="3001" spans="2:14" x14ac:dyDescent="0.2">
      <c r="B3001" s="328"/>
      <c r="C3001" s="328"/>
      <c r="D3001" s="329"/>
      <c r="E3001" s="330"/>
      <c r="F3001" s="330"/>
      <c r="G3001" s="330"/>
      <c r="H3001" s="331"/>
      <c r="I3001" s="332"/>
      <c r="J3001" s="332"/>
      <c r="K3001" s="332"/>
      <c r="L3001" s="332"/>
      <c r="M3001" s="332"/>
      <c r="N3001" s="333"/>
    </row>
    <row r="3002" spans="2:14" x14ac:dyDescent="0.2">
      <c r="B3002" s="328"/>
      <c r="C3002" s="328"/>
      <c r="D3002" s="329"/>
      <c r="E3002" s="330"/>
      <c r="F3002" s="330"/>
      <c r="G3002" s="330"/>
      <c r="H3002" s="331"/>
      <c r="I3002" s="332"/>
      <c r="J3002" s="332"/>
      <c r="K3002" s="332"/>
      <c r="L3002" s="332"/>
      <c r="M3002" s="332"/>
      <c r="N3002" s="333"/>
    </row>
    <row r="3003" spans="2:14" x14ac:dyDescent="0.2">
      <c r="B3003" s="328"/>
      <c r="C3003" s="328"/>
      <c r="D3003" s="329"/>
      <c r="E3003" s="330"/>
      <c r="F3003" s="330"/>
      <c r="G3003" s="330"/>
      <c r="H3003" s="331"/>
      <c r="I3003" s="332"/>
      <c r="J3003" s="332"/>
      <c r="K3003" s="332"/>
      <c r="L3003" s="332"/>
      <c r="M3003" s="332"/>
      <c r="N3003" s="333"/>
    </row>
    <row r="3004" spans="2:14" x14ac:dyDescent="0.2">
      <c r="B3004" s="328"/>
      <c r="C3004" s="328"/>
      <c r="D3004" s="329"/>
      <c r="E3004" s="330"/>
      <c r="F3004" s="330"/>
      <c r="G3004" s="330"/>
      <c r="H3004" s="331"/>
      <c r="I3004" s="332"/>
      <c r="J3004" s="332"/>
      <c r="K3004" s="332"/>
      <c r="L3004" s="332"/>
      <c r="M3004" s="332"/>
      <c r="N3004" s="333"/>
    </row>
    <row r="3005" spans="2:14" x14ac:dyDescent="0.2">
      <c r="B3005" s="328"/>
      <c r="C3005" s="328"/>
      <c r="D3005" s="329"/>
      <c r="E3005" s="330"/>
      <c r="F3005" s="330"/>
      <c r="G3005" s="330"/>
      <c r="H3005" s="331"/>
      <c r="I3005" s="332"/>
      <c r="J3005" s="332"/>
      <c r="K3005" s="332"/>
      <c r="L3005" s="332"/>
      <c r="M3005" s="332"/>
      <c r="N3005" s="333"/>
    </row>
    <row r="3006" spans="2:14" x14ac:dyDescent="0.2">
      <c r="B3006" s="328"/>
      <c r="C3006" s="328"/>
      <c r="D3006" s="329"/>
      <c r="E3006" s="330"/>
      <c r="F3006" s="330"/>
      <c r="G3006" s="330"/>
      <c r="H3006" s="331"/>
      <c r="I3006" s="332"/>
      <c r="J3006" s="332"/>
      <c r="K3006" s="332"/>
      <c r="L3006" s="332"/>
      <c r="M3006" s="332"/>
      <c r="N3006" s="333"/>
    </row>
    <row r="3007" spans="2:14" x14ac:dyDescent="0.2">
      <c r="B3007" s="328"/>
      <c r="C3007" s="328"/>
      <c r="D3007" s="329"/>
      <c r="E3007" s="330"/>
      <c r="F3007" s="330"/>
      <c r="G3007" s="330"/>
      <c r="H3007" s="331"/>
      <c r="I3007" s="332"/>
      <c r="J3007" s="332"/>
      <c r="K3007" s="332"/>
      <c r="L3007" s="332"/>
      <c r="M3007" s="332"/>
      <c r="N3007" s="333"/>
    </row>
    <row r="3008" spans="2:14" x14ac:dyDescent="0.2">
      <c r="B3008" s="328"/>
      <c r="C3008" s="328"/>
      <c r="D3008" s="329"/>
      <c r="E3008" s="330"/>
      <c r="F3008" s="330"/>
      <c r="G3008" s="330"/>
      <c r="H3008" s="331"/>
      <c r="I3008" s="332"/>
      <c r="J3008" s="332"/>
      <c r="K3008" s="332"/>
      <c r="L3008" s="332"/>
      <c r="M3008" s="332"/>
      <c r="N3008" s="333"/>
    </row>
    <row r="3009" spans="2:14" x14ac:dyDescent="0.2">
      <c r="B3009" s="328"/>
      <c r="C3009" s="328"/>
      <c r="D3009" s="329"/>
      <c r="E3009" s="330"/>
      <c r="F3009" s="330"/>
      <c r="G3009" s="330"/>
      <c r="H3009" s="331"/>
      <c r="I3009" s="332"/>
      <c r="J3009" s="332"/>
      <c r="K3009" s="332"/>
      <c r="L3009" s="332"/>
      <c r="M3009" s="332"/>
      <c r="N3009" s="333"/>
    </row>
    <row r="3010" spans="2:14" x14ac:dyDescent="0.2">
      <c r="B3010" s="328"/>
      <c r="C3010" s="328"/>
      <c r="D3010" s="329"/>
      <c r="E3010" s="330"/>
      <c r="F3010" s="330"/>
      <c r="G3010" s="330"/>
      <c r="H3010" s="331"/>
      <c r="I3010" s="332"/>
      <c r="J3010" s="332"/>
      <c r="K3010" s="332"/>
      <c r="L3010" s="332"/>
      <c r="M3010" s="332"/>
      <c r="N3010" s="333"/>
    </row>
    <row r="3011" spans="2:14" x14ac:dyDescent="0.2">
      <c r="B3011" s="328"/>
      <c r="C3011" s="328"/>
      <c r="D3011" s="329"/>
      <c r="E3011" s="330"/>
      <c r="F3011" s="330"/>
      <c r="G3011" s="330"/>
      <c r="H3011" s="331"/>
      <c r="I3011" s="332"/>
      <c r="J3011" s="332"/>
      <c r="K3011" s="332"/>
      <c r="L3011" s="332"/>
      <c r="M3011" s="332"/>
      <c r="N3011" s="333"/>
    </row>
    <row r="3012" spans="2:14" x14ac:dyDescent="0.2">
      <c r="B3012" s="328"/>
      <c r="C3012" s="328"/>
      <c r="D3012" s="329"/>
      <c r="E3012" s="330"/>
      <c r="F3012" s="330"/>
      <c r="G3012" s="330"/>
      <c r="H3012" s="331"/>
      <c r="I3012" s="332"/>
      <c r="J3012" s="332"/>
      <c r="K3012" s="332"/>
      <c r="L3012" s="332"/>
      <c r="M3012" s="332"/>
      <c r="N3012" s="333"/>
    </row>
    <row r="3013" spans="2:14" x14ac:dyDescent="0.2">
      <c r="B3013" s="328"/>
      <c r="C3013" s="328"/>
      <c r="D3013" s="329"/>
      <c r="E3013" s="330"/>
      <c r="F3013" s="330"/>
      <c r="G3013" s="330"/>
      <c r="H3013" s="331"/>
      <c r="I3013" s="332"/>
      <c r="J3013" s="332"/>
      <c r="K3013" s="332"/>
      <c r="L3013" s="332"/>
      <c r="M3013" s="332"/>
      <c r="N3013" s="333"/>
    </row>
    <row r="3014" spans="2:14" x14ac:dyDescent="0.2">
      <c r="B3014" s="328"/>
      <c r="C3014" s="328"/>
      <c r="D3014" s="329"/>
      <c r="E3014" s="330"/>
      <c r="F3014" s="330"/>
      <c r="G3014" s="330"/>
      <c r="H3014" s="331"/>
      <c r="I3014" s="332"/>
      <c r="J3014" s="332"/>
      <c r="K3014" s="332"/>
      <c r="L3014" s="332"/>
      <c r="M3014" s="332"/>
      <c r="N3014" s="333"/>
    </row>
    <row r="3015" spans="2:14" x14ac:dyDescent="0.2">
      <c r="B3015" s="328"/>
      <c r="C3015" s="328"/>
      <c r="D3015" s="329"/>
      <c r="E3015" s="330"/>
      <c r="F3015" s="330"/>
      <c r="G3015" s="330"/>
      <c r="H3015" s="331"/>
      <c r="I3015" s="332"/>
      <c r="J3015" s="332"/>
      <c r="K3015" s="332"/>
      <c r="L3015" s="332"/>
      <c r="M3015" s="332"/>
      <c r="N3015" s="333"/>
    </row>
    <row r="3016" spans="2:14" x14ac:dyDescent="0.2">
      <c r="B3016" s="328"/>
      <c r="C3016" s="328"/>
      <c r="D3016" s="329"/>
      <c r="E3016" s="330"/>
      <c r="F3016" s="330"/>
      <c r="G3016" s="330"/>
      <c r="H3016" s="331"/>
      <c r="I3016" s="332"/>
      <c r="J3016" s="332"/>
      <c r="K3016" s="332"/>
      <c r="L3016" s="332"/>
      <c r="M3016" s="332"/>
      <c r="N3016" s="333"/>
    </row>
    <row r="3017" spans="2:14" x14ac:dyDescent="0.2">
      <c r="B3017" s="328"/>
      <c r="C3017" s="328"/>
      <c r="D3017" s="329"/>
      <c r="E3017" s="330"/>
      <c r="F3017" s="330"/>
      <c r="G3017" s="330"/>
      <c r="H3017" s="331"/>
      <c r="I3017" s="332"/>
      <c r="J3017" s="332"/>
      <c r="K3017" s="332"/>
      <c r="L3017" s="332"/>
      <c r="M3017" s="332"/>
      <c r="N3017" s="333"/>
    </row>
    <row r="3018" spans="2:14" x14ac:dyDescent="0.2">
      <c r="B3018" s="328"/>
      <c r="C3018" s="328"/>
      <c r="D3018" s="329"/>
      <c r="E3018" s="330"/>
      <c r="F3018" s="330"/>
      <c r="G3018" s="330"/>
      <c r="H3018" s="331"/>
      <c r="I3018" s="332"/>
      <c r="J3018" s="332"/>
      <c r="K3018" s="332"/>
      <c r="L3018" s="332"/>
      <c r="M3018" s="332"/>
      <c r="N3018" s="333"/>
    </row>
    <row r="3019" spans="2:14" x14ac:dyDescent="0.2">
      <c r="B3019" s="328"/>
      <c r="C3019" s="328"/>
      <c r="D3019" s="329"/>
      <c r="E3019" s="330"/>
      <c r="F3019" s="330"/>
      <c r="G3019" s="330"/>
      <c r="H3019" s="331"/>
      <c r="I3019" s="332"/>
      <c r="J3019" s="332"/>
      <c r="K3019" s="332"/>
      <c r="L3019" s="332"/>
      <c r="M3019" s="332"/>
      <c r="N3019" s="333"/>
    </row>
    <row r="3020" spans="2:14" x14ac:dyDescent="0.2">
      <c r="B3020" s="328"/>
      <c r="C3020" s="328"/>
      <c r="D3020" s="329"/>
      <c r="E3020" s="330"/>
      <c r="F3020" s="330"/>
      <c r="G3020" s="330"/>
      <c r="H3020" s="331"/>
      <c r="I3020" s="332"/>
      <c r="J3020" s="332"/>
      <c r="K3020" s="332"/>
      <c r="L3020" s="332"/>
      <c r="M3020" s="332"/>
      <c r="N3020" s="333"/>
    </row>
    <row r="3021" spans="2:14" x14ac:dyDescent="0.2">
      <c r="B3021" s="328"/>
      <c r="C3021" s="328"/>
      <c r="D3021" s="329"/>
      <c r="E3021" s="330"/>
      <c r="F3021" s="330"/>
      <c r="G3021" s="330"/>
      <c r="H3021" s="331"/>
      <c r="I3021" s="332"/>
      <c r="J3021" s="332"/>
      <c r="K3021" s="332"/>
      <c r="L3021" s="332"/>
      <c r="M3021" s="332"/>
      <c r="N3021" s="333"/>
    </row>
    <row r="3022" spans="2:14" x14ac:dyDescent="0.2">
      <c r="B3022" s="328"/>
      <c r="C3022" s="328"/>
      <c r="D3022" s="329"/>
      <c r="E3022" s="330"/>
      <c r="F3022" s="330"/>
      <c r="G3022" s="330"/>
      <c r="H3022" s="331"/>
      <c r="I3022" s="332"/>
      <c r="J3022" s="332"/>
      <c r="K3022" s="332"/>
      <c r="L3022" s="332"/>
      <c r="M3022" s="332"/>
      <c r="N3022" s="333"/>
    </row>
    <row r="3023" spans="2:14" x14ac:dyDescent="0.2">
      <c r="B3023" s="328"/>
      <c r="C3023" s="328"/>
      <c r="D3023" s="329"/>
      <c r="E3023" s="330"/>
      <c r="F3023" s="330"/>
      <c r="G3023" s="330"/>
      <c r="H3023" s="331"/>
      <c r="I3023" s="332"/>
      <c r="J3023" s="332"/>
      <c r="K3023" s="332"/>
      <c r="L3023" s="332"/>
      <c r="M3023" s="332"/>
      <c r="N3023" s="333"/>
    </row>
    <row r="3024" spans="2:14" x14ac:dyDescent="0.2">
      <c r="B3024" s="328"/>
      <c r="C3024" s="328"/>
      <c r="D3024" s="329"/>
      <c r="E3024" s="330"/>
      <c r="F3024" s="330"/>
      <c r="G3024" s="330"/>
      <c r="H3024" s="331"/>
      <c r="I3024" s="332"/>
      <c r="J3024" s="332"/>
      <c r="K3024" s="332"/>
      <c r="L3024" s="332"/>
      <c r="M3024" s="332"/>
      <c r="N3024" s="333"/>
    </row>
    <row r="3025" spans="2:14" x14ac:dyDescent="0.2">
      <c r="B3025" s="328"/>
      <c r="C3025" s="328"/>
      <c r="D3025" s="329"/>
      <c r="E3025" s="330"/>
      <c r="F3025" s="330"/>
      <c r="G3025" s="330"/>
      <c r="H3025" s="331"/>
      <c r="I3025" s="332"/>
      <c r="J3025" s="332"/>
      <c r="K3025" s="332"/>
      <c r="L3025" s="332"/>
      <c r="M3025" s="332"/>
      <c r="N3025" s="333"/>
    </row>
    <row r="3026" spans="2:14" x14ac:dyDescent="0.2">
      <c r="B3026" s="328"/>
      <c r="C3026" s="328"/>
      <c r="D3026" s="329"/>
      <c r="E3026" s="330"/>
      <c r="F3026" s="330"/>
      <c r="G3026" s="330"/>
      <c r="H3026" s="331"/>
      <c r="I3026" s="332"/>
      <c r="J3026" s="332"/>
      <c r="K3026" s="332"/>
      <c r="L3026" s="332"/>
      <c r="M3026" s="332"/>
      <c r="N3026" s="333"/>
    </row>
    <row r="3027" spans="2:14" x14ac:dyDescent="0.2">
      <c r="B3027" s="328"/>
      <c r="C3027" s="328"/>
      <c r="D3027" s="329"/>
      <c r="E3027" s="330"/>
      <c r="F3027" s="330"/>
      <c r="G3027" s="330"/>
      <c r="H3027" s="331"/>
      <c r="I3027" s="332"/>
      <c r="J3027" s="332"/>
      <c r="K3027" s="332"/>
      <c r="L3027" s="332"/>
      <c r="M3027" s="332"/>
      <c r="N3027" s="333"/>
    </row>
    <row r="3028" spans="2:14" x14ac:dyDescent="0.2">
      <c r="B3028" s="328"/>
      <c r="C3028" s="328"/>
      <c r="D3028" s="329"/>
      <c r="E3028" s="330"/>
      <c r="F3028" s="330"/>
      <c r="G3028" s="330"/>
      <c r="H3028" s="331"/>
      <c r="I3028" s="332"/>
      <c r="J3028" s="332"/>
      <c r="K3028" s="332"/>
      <c r="L3028" s="332"/>
      <c r="M3028" s="332"/>
      <c r="N3028" s="333"/>
    </row>
    <row r="3029" spans="2:14" x14ac:dyDescent="0.2">
      <c r="B3029" s="328"/>
      <c r="C3029" s="328"/>
      <c r="D3029" s="329"/>
      <c r="E3029" s="330"/>
      <c r="F3029" s="330"/>
      <c r="G3029" s="330"/>
      <c r="H3029" s="331"/>
      <c r="I3029" s="332"/>
      <c r="J3029" s="332"/>
      <c r="K3029" s="332"/>
      <c r="L3029" s="332"/>
      <c r="M3029" s="332"/>
      <c r="N3029" s="333"/>
    </row>
    <row r="3030" spans="2:14" x14ac:dyDescent="0.2">
      <c r="B3030" s="328"/>
      <c r="C3030" s="328"/>
      <c r="D3030" s="329"/>
      <c r="E3030" s="330"/>
      <c r="F3030" s="330"/>
      <c r="G3030" s="330"/>
      <c r="H3030" s="331"/>
      <c r="I3030" s="332"/>
      <c r="J3030" s="332"/>
      <c r="K3030" s="332"/>
      <c r="L3030" s="332"/>
      <c r="M3030" s="332"/>
      <c r="N3030" s="333"/>
    </row>
    <row r="3031" spans="2:14" x14ac:dyDescent="0.2">
      <c r="B3031" s="328"/>
      <c r="C3031" s="328"/>
      <c r="D3031" s="329"/>
      <c r="E3031" s="330"/>
      <c r="F3031" s="330"/>
      <c r="G3031" s="330"/>
      <c r="H3031" s="331"/>
      <c r="I3031" s="332"/>
      <c r="J3031" s="332"/>
      <c r="K3031" s="332"/>
      <c r="L3031" s="332"/>
      <c r="M3031" s="332"/>
      <c r="N3031" s="333"/>
    </row>
    <row r="3032" spans="2:14" x14ac:dyDescent="0.2">
      <c r="B3032" s="328"/>
      <c r="C3032" s="328"/>
      <c r="D3032" s="329"/>
      <c r="E3032" s="330"/>
      <c r="F3032" s="330"/>
      <c r="G3032" s="330"/>
      <c r="H3032" s="331"/>
      <c r="I3032" s="332"/>
      <c r="J3032" s="332"/>
      <c r="K3032" s="332"/>
      <c r="L3032" s="332"/>
      <c r="M3032" s="332"/>
      <c r="N3032" s="333"/>
    </row>
    <row r="3033" spans="2:14" x14ac:dyDescent="0.2">
      <c r="B3033" s="328"/>
      <c r="C3033" s="328"/>
      <c r="D3033" s="329"/>
      <c r="E3033" s="330"/>
      <c r="F3033" s="330"/>
      <c r="G3033" s="330"/>
      <c r="H3033" s="331"/>
      <c r="I3033" s="332"/>
      <c r="J3033" s="332"/>
      <c r="K3033" s="332"/>
      <c r="L3033" s="332"/>
      <c r="M3033" s="332"/>
      <c r="N3033" s="333"/>
    </row>
    <row r="3034" spans="2:14" x14ac:dyDescent="0.2">
      <c r="B3034" s="328"/>
      <c r="C3034" s="328"/>
      <c r="D3034" s="329"/>
      <c r="E3034" s="330"/>
      <c r="F3034" s="330"/>
      <c r="G3034" s="330"/>
      <c r="H3034" s="331"/>
      <c r="I3034" s="332"/>
      <c r="J3034" s="332"/>
      <c r="K3034" s="332"/>
      <c r="L3034" s="332"/>
      <c r="M3034" s="332"/>
      <c r="N3034" s="333"/>
    </row>
    <row r="3035" spans="2:14" x14ac:dyDescent="0.2">
      <c r="B3035" s="328"/>
      <c r="C3035" s="328"/>
      <c r="D3035" s="329"/>
      <c r="E3035" s="330"/>
      <c r="F3035" s="330"/>
      <c r="G3035" s="330"/>
      <c r="H3035" s="331"/>
      <c r="I3035" s="332"/>
      <c r="J3035" s="332"/>
      <c r="K3035" s="332"/>
      <c r="L3035" s="332"/>
      <c r="M3035" s="332"/>
      <c r="N3035" s="333"/>
    </row>
    <row r="3036" spans="2:14" x14ac:dyDescent="0.2">
      <c r="B3036" s="328"/>
      <c r="C3036" s="328"/>
      <c r="D3036" s="329"/>
      <c r="E3036" s="330"/>
      <c r="F3036" s="330"/>
      <c r="G3036" s="330"/>
      <c r="H3036" s="331"/>
      <c r="I3036" s="332"/>
      <c r="J3036" s="332"/>
      <c r="K3036" s="332"/>
      <c r="L3036" s="332"/>
      <c r="M3036" s="332"/>
      <c r="N3036" s="333"/>
    </row>
    <row r="3037" spans="2:14" x14ac:dyDescent="0.2">
      <c r="B3037" s="328"/>
      <c r="C3037" s="328"/>
      <c r="D3037" s="329"/>
      <c r="E3037" s="330"/>
      <c r="F3037" s="330"/>
      <c r="G3037" s="330"/>
      <c r="H3037" s="331"/>
      <c r="I3037" s="332"/>
      <c r="J3037" s="332"/>
      <c r="K3037" s="332"/>
      <c r="L3037" s="332"/>
      <c r="M3037" s="332"/>
      <c r="N3037" s="333"/>
    </row>
    <row r="3038" spans="2:14" x14ac:dyDescent="0.2">
      <c r="B3038" s="328"/>
      <c r="C3038" s="328"/>
      <c r="D3038" s="329"/>
      <c r="E3038" s="330"/>
      <c r="F3038" s="330"/>
      <c r="G3038" s="330"/>
      <c r="H3038" s="331"/>
      <c r="I3038" s="332"/>
      <c r="J3038" s="332"/>
      <c r="K3038" s="332"/>
      <c r="L3038" s="332"/>
      <c r="M3038" s="332"/>
      <c r="N3038" s="333"/>
    </row>
    <row r="3039" spans="2:14" x14ac:dyDescent="0.2">
      <c r="B3039" s="328"/>
      <c r="C3039" s="328"/>
      <c r="D3039" s="329"/>
      <c r="E3039" s="330"/>
      <c r="F3039" s="330"/>
      <c r="G3039" s="330"/>
      <c r="H3039" s="331"/>
      <c r="I3039" s="332"/>
      <c r="J3039" s="332"/>
      <c r="K3039" s="332"/>
      <c r="L3039" s="332"/>
      <c r="M3039" s="332"/>
      <c r="N3039" s="333"/>
    </row>
    <row r="3040" spans="2:14" x14ac:dyDescent="0.2">
      <c r="B3040" s="328"/>
      <c r="C3040" s="328"/>
      <c r="D3040" s="329"/>
      <c r="E3040" s="330"/>
      <c r="F3040" s="330"/>
      <c r="G3040" s="330"/>
      <c r="H3040" s="331"/>
      <c r="I3040" s="332"/>
      <c r="J3040" s="332"/>
      <c r="K3040" s="332"/>
      <c r="L3040" s="332"/>
      <c r="M3040" s="332"/>
      <c r="N3040" s="333"/>
    </row>
    <row r="3041" spans="2:14" x14ac:dyDescent="0.2">
      <c r="B3041" s="328"/>
      <c r="C3041" s="328"/>
      <c r="D3041" s="329"/>
      <c r="E3041" s="330"/>
      <c r="F3041" s="330"/>
      <c r="G3041" s="330"/>
      <c r="H3041" s="331"/>
      <c r="I3041" s="332"/>
      <c r="J3041" s="332"/>
      <c r="K3041" s="332"/>
      <c r="L3041" s="332"/>
      <c r="M3041" s="332"/>
      <c r="N3041" s="333"/>
    </row>
    <row r="3042" spans="2:14" x14ac:dyDescent="0.2">
      <c r="B3042" s="328"/>
      <c r="C3042" s="328"/>
      <c r="D3042" s="329"/>
      <c r="E3042" s="330"/>
      <c r="F3042" s="330"/>
      <c r="G3042" s="330"/>
      <c r="H3042" s="331"/>
      <c r="I3042" s="332"/>
      <c r="J3042" s="332"/>
      <c r="K3042" s="332"/>
      <c r="L3042" s="332"/>
      <c r="M3042" s="332"/>
      <c r="N3042" s="333"/>
    </row>
    <row r="3043" spans="2:14" x14ac:dyDescent="0.2">
      <c r="B3043" s="328"/>
      <c r="C3043" s="328"/>
      <c r="D3043" s="329"/>
      <c r="E3043" s="330"/>
      <c r="F3043" s="330"/>
      <c r="G3043" s="330"/>
      <c r="H3043" s="331"/>
      <c r="I3043" s="332"/>
      <c r="J3043" s="332"/>
      <c r="K3043" s="332"/>
      <c r="L3043" s="332"/>
      <c r="M3043" s="332"/>
      <c r="N3043" s="333"/>
    </row>
    <row r="3044" spans="2:14" x14ac:dyDescent="0.2">
      <c r="B3044" s="328"/>
      <c r="C3044" s="328"/>
      <c r="D3044" s="329"/>
      <c r="E3044" s="330"/>
      <c r="F3044" s="330"/>
      <c r="G3044" s="330"/>
      <c r="H3044" s="331"/>
      <c r="I3044" s="332"/>
      <c r="J3044" s="332"/>
      <c r="K3044" s="332"/>
      <c r="L3044" s="332"/>
      <c r="M3044" s="332"/>
      <c r="N3044" s="333"/>
    </row>
    <row r="3045" spans="2:14" x14ac:dyDescent="0.2">
      <c r="B3045" s="328"/>
      <c r="C3045" s="328"/>
      <c r="D3045" s="329"/>
      <c r="E3045" s="330"/>
      <c r="F3045" s="330"/>
      <c r="G3045" s="330"/>
      <c r="H3045" s="331"/>
      <c r="I3045" s="332"/>
      <c r="J3045" s="332"/>
      <c r="K3045" s="332"/>
      <c r="L3045" s="332"/>
      <c r="M3045" s="332"/>
      <c r="N3045" s="333"/>
    </row>
    <row r="3046" spans="2:14" x14ac:dyDescent="0.2">
      <c r="B3046" s="328"/>
      <c r="C3046" s="328"/>
      <c r="D3046" s="329"/>
      <c r="E3046" s="330"/>
      <c r="F3046" s="330"/>
      <c r="G3046" s="330"/>
      <c r="H3046" s="331"/>
      <c r="I3046" s="332"/>
      <c r="J3046" s="332"/>
      <c r="K3046" s="332"/>
      <c r="L3046" s="332"/>
      <c r="M3046" s="332"/>
      <c r="N3046" s="333"/>
    </row>
    <row r="3047" spans="2:14" x14ac:dyDescent="0.2">
      <c r="B3047" s="328"/>
      <c r="C3047" s="328"/>
      <c r="D3047" s="329"/>
      <c r="E3047" s="330"/>
      <c r="F3047" s="330"/>
      <c r="G3047" s="330"/>
      <c r="H3047" s="331"/>
      <c r="I3047" s="332"/>
      <c r="J3047" s="332"/>
      <c r="K3047" s="332"/>
      <c r="L3047" s="332"/>
      <c r="M3047" s="332"/>
      <c r="N3047" s="333"/>
    </row>
    <row r="3048" spans="2:14" x14ac:dyDescent="0.2">
      <c r="B3048" s="328"/>
      <c r="C3048" s="328"/>
      <c r="D3048" s="329"/>
      <c r="E3048" s="330"/>
      <c r="F3048" s="330"/>
      <c r="G3048" s="330"/>
      <c r="H3048" s="331"/>
      <c r="I3048" s="332"/>
      <c r="J3048" s="332"/>
      <c r="K3048" s="332"/>
      <c r="L3048" s="332"/>
      <c r="M3048" s="332"/>
      <c r="N3048" s="333"/>
    </row>
    <row r="3049" spans="2:14" x14ac:dyDescent="0.2">
      <c r="B3049" s="328"/>
      <c r="C3049" s="328"/>
      <c r="D3049" s="329"/>
      <c r="E3049" s="330"/>
      <c r="F3049" s="330"/>
      <c r="G3049" s="330"/>
      <c r="H3049" s="331"/>
      <c r="I3049" s="332"/>
      <c r="J3049" s="332"/>
      <c r="K3049" s="332"/>
      <c r="L3049" s="332"/>
      <c r="M3049" s="332"/>
      <c r="N3049" s="333"/>
    </row>
    <row r="3050" spans="2:14" x14ac:dyDescent="0.2">
      <c r="B3050" s="328"/>
      <c r="C3050" s="328"/>
      <c r="D3050" s="329"/>
      <c r="E3050" s="330"/>
      <c r="F3050" s="330"/>
      <c r="G3050" s="330"/>
      <c r="H3050" s="331"/>
      <c r="I3050" s="332"/>
      <c r="J3050" s="332"/>
      <c r="K3050" s="332"/>
      <c r="L3050" s="332"/>
      <c r="M3050" s="332"/>
      <c r="N3050" s="333"/>
    </row>
    <row r="3051" spans="2:14" x14ac:dyDescent="0.2">
      <c r="B3051" s="328"/>
      <c r="C3051" s="328"/>
      <c r="D3051" s="329"/>
      <c r="E3051" s="330"/>
      <c r="F3051" s="330"/>
      <c r="G3051" s="330"/>
      <c r="H3051" s="331"/>
      <c r="I3051" s="332"/>
      <c r="J3051" s="332"/>
      <c r="K3051" s="332"/>
      <c r="L3051" s="332"/>
      <c r="M3051" s="332"/>
      <c r="N3051" s="333"/>
    </row>
    <row r="3052" spans="2:14" x14ac:dyDescent="0.2">
      <c r="B3052" s="328"/>
      <c r="C3052" s="328"/>
      <c r="D3052" s="329"/>
      <c r="E3052" s="330"/>
      <c r="F3052" s="330"/>
      <c r="G3052" s="330"/>
      <c r="H3052" s="331"/>
      <c r="I3052" s="332"/>
      <c r="J3052" s="332"/>
      <c r="K3052" s="332"/>
      <c r="L3052" s="332"/>
      <c r="M3052" s="332"/>
      <c r="N3052" s="333"/>
    </row>
    <row r="3053" spans="2:14" x14ac:dyDescent="0.2">
      <c r="B3053" s="328"/>
      <c r="C3053" s="328"/>
      <c r="D3053" s="329"/>
      <c r="E3053" s="330"/>
      <c r="F3053" s="330"/>
      <c r="G3053" s="330"/>
      <c r="H3053" s="331"/>
      <c r="I3053" s="332"/>
      <c r="J3053" s="332"/>
      <c r="K3053" s="332"/>
      <c r="L3053" s="332"/>
      <c r="M3053" s="332"/>
      <c r="N3053" s="333"/>
    </row>
    <row r="3054" spans="2:14" x14ac:dyDescent="0.2">
      <c r="B3054" s="328"/>
      <c r="C3054" s="328"/>
      <c r="D3054" s="329"/>
      <c r="E3054" s="330"/>
      <c r="F3054" s="330"/>
      <c r="G3054" s="330"/>
      <c r="H3054" s="331"/>
      <c r="I3054" s="332"/>
      <c r="J3054" s="332"/>
      <c r="K3054" s="332"/>
      <c r="L3054" s="332"/>
      <c r="M3054" s="332"/>
      <c r="N3054" s="333"/>
    </row>
    <row r="3055" spans="2:14" x14ac:dyDescent="0.2">
      <c r="B3055" s="328"/>
      <c r="C3055" s="328"/>
      <c r="D3055" s="329"/>
      <c r="E3055" s="330"/>
      <c r="F3055" s="330"/>
      <c r="G3055" s="330"/>
      <c r="H3055" s="331"/>
      <c r="I3055" s="332"/>
      <c r="J3055" s="332"/>
      <c r="K3055" s="332"/>
      <c r="L3055" s="332"/>
      <c r="M3055" s="332"/>
      <c r="N3055" s="333"/>
    </row>
    <row r="3056" spans="2:14" x14ac:dyDescent="0.2">
      <c r="B3056" s="328"/>
      <c r="C3056" s="328"/>
      <c r="D3056" s="329"/>
      <c r="E3056" s="330"/>
      <c r="F3056" s="330"/>
      <c r="G3056" s="330"/>
      <c r="H3056" s="331"/>
      <c r="I3056" s="332"/>
      <c r="J3056" s="332"/>
      <c r="K3056" s="332"/>
      <c r="L3056" s="332"/>
      <c r="M3056" s="332"/>
      <c r="N3056" s="333"/>
    </row>
    <row r="3057" spans="2:14" x14ac:dyDescent="0.2">
      <c r="B3057" s="328"/>
      <c r="C3057" s="328"/>
      <c r="D3057" s="329"/>
      <c r="E3057" s="330"/>
      <c r="F3057" s="330"/>
      <c r="G3057" s="330"/>
      <c r="H3057" s="331"/>
      <c r="I3057" s="332"/>
      <c r="J3057" s="332"/>
      <c r="K3057" s="332"/>
      <c r="L3057" s="332"/>
      <c r="M3057" s="332"/>
      <c r="N3057" s="333"/>
    </row>
    <row r="3058" spans="2:14" x14ac:dyDescent="0.2">
      <c r="B3058" s="328"/>
      <c r="C3058" s="328"/>
      <c r="D3058" s="329"/>
      <c r="E3058" s="330"/>
      <c r="F3058" s="330"/>
      <c r="G3058" s="330"/>
      <c r="H3058" s="331"/>
      <c r="I3058" s="332"/>
      <c r="J3058" s="332"/>
      <c r="K3058" s="332"/>
      <c r="L3058" s="332"/>
      <c r="M3058" s="332"/>
      <c r="N3058" s="333"/>
    </row>
    <row r="3059" spans="2:14" x14ac:dyDescent="0.2">
      <c r="B3059" s="328"/>
      <c r="C3059" s="328"/>
      <c r="D3059" s="329"/>
      <c r="E3059" s="330"/>
      <c r="F3059" s="330"/>
      <c r="G3059" s="330"/>
      <c r="H3059" s="331"/>
      <c r="I3059" s="332"/>
      <c r="J3059" s="332"/>
      <c r="K3059" s="332"/>
      <c r="L3059" s="332"/>
      <c r="M3059" s="332"/>
      <c r="N3059" s="333"/>
    </row>
    <row r="3060" spans="2:14" x14ac:dyDescent="0.2">
      <c r="B3060" s="328"/>
      <c r="C3060" s="328"/>
      <c r="D3060" s="329"/>
      <c r="E3060" s="330"/>
      <c r="F3060" s="330"/>
      <c r="G3060" s="330"/>
      <c r="H3060" s="331"/>
      <c r="I3060" s="332"/>
      <c r="J3060" s="332"/>
      <c r="K3060" s="332"/>
      <c r="L3060" s="332"/>
      <c r="M3060" s="332"/>
      <c r="N3060" s="333"/>
    </row>
    <row r="3061" spans="2:14" x14ac:dyDescent="0.2">
      <c r="B3061" s="328"/>
      <c r="C3061" s="328"/>
      <c r="D3061" s="329"/>
      <c r="E3061" s="330"/>
      <c r="F3061" s="330"/>
      <c r="G3061" s="330"/>
      <c r="H3061" s="331"/>
      <c r="I3061" s="332"/>
      <c r="J3061" s="332"/>
      <c r="K3061" s="332"/>
      <c r="L3061" s="332"/>
      <c r="M3061" s="332"/>
      <c r="N3061" s="333"/>
    </row>
    <row r="3062" spans="2:14" x14ac:dyDescent="0.2">
      <c r="B3062" s="328"/>
      <c r="C3062" s="328"/>
      <c r="D3062" s="329"/>
      <c r="E3062" s="330"/>
      <c r="F3062" s="330"/>
      <c r="G3062" s="330"/>
      <c r="H3062" s="331"/>
      <c r="I3062" s="332"/>
      <c r="J3062" s="332"/>
      <c r="K3062" s="332"/>
      <c r="L3062" s="332"/>
      <c r="M3062" s="332"/>
      <c r="N3062" s="333"/>
    </row>
    <row r="3063" spans="2:14" x14ac:dyDescent="0.2">
      <c r="B3063" s="328"/>
      <c r="C3063" s="328"/>
      <c r="D3063" s="329"/>
      <c r="E3063" s="330"/>
      <c r="F3063" s="330"/>
      <c r="G3063" s="330"/>
      <c r="H3063" s="331"/>
      <c r="I3063" s="332"/>
      <c r="J3063" s="332"/>
      <c r="K3063" s="332"/>
      <c r="L3063" s="332"/>
      <c r="M3063" s="332"/>
      <c r="N3063" s="333"/>
    </row>
    <row r="3064" spans="2:14" x14ac:dyDescent="0.2">
      <c r="B3064" s="328"/>
      <c r="C3064" s="328"/>
      <c r="D3064" s="329"/>
      <c r="E3064" s="330"/>
      <c r="F3064" s="330"/>
      <c r="G3064" s="330"/>
      <c r="H3064" s="331"/>
      <c r="I3064" s="332"/>
      <c r="J3064" s="332"/>
      <c r="K3064" s="332"/>
      <c r="L3064" s="332"/>
      <c r="M3064" s="332"/>
      <c r="N3064" s="333"/>
    </row>
    <row r="3065" spans="2:14" x14ac:dyDescent="0.2">
      <c r="B3065" s="328"/>
      <c r="C3065" s="328"/>
      <c r="D3065" s="329"/>
      <c r="E3065" s="330"/>
      <c r="F3065" s="330"/>
      <c r="G3065" s="330"/>
      <c r="H3065" s="331"/>
      <c r="I3065" s="332"/>
      <c r="J3065" s="332"/>
      <c r="K3065" s="332"/>
      <c r="L3065" s="332"/>
      <c r="M3065" s="332"/>
      <c r="N3065" s="333"/>
    </row>
    <row r="3066" spans="2:14" x14ac:dyDescent="0.2">
      <c r="B3066" s="328"/>
      <c r="C3066" s="328"/>
      <c r="D3066" s="329"/>
      <c r="E3066" s="330"/>
      <c r="F3066" s="330"/>
      <c r="G3066" s="330"/>
      <c r="H3066" s="331"/>
      <c r="I3066" s="332"/>
      <c r="J3066" s="332"/>
      <c r="K3066" s="332"/>
      <c r="L3066" s="332"/>
      <c r="M3066" s="332"/>
      <c r="N3066" s="333"/>
    </row>
    <row r="3067" spans="2:14" x14ac:dyDescent="0.2">
      <c r="B3067" s="328"/>
      <c r="C3067" s="328"/>
      <c r="D3067" s="329"/>
      <c r="E3067" s="330"/>
      <c r="F3067" s="330"/>
      <c r="G3067" s="330"/>
      <c r="H3067" s="331"/>
      <c r="I3067" s="332"/>
      <c r="J3067" s="332"/>
      <c r="K3067" s="332"/>
      <c r="L3067" s="332"/>
      <c r="M3067" s="332"/>
      <c r="N3067" s="333"/>
    </row>
    <row r="3068" spans="2:14" x14ac:dyDescent="0.2">
      <c r="B3068" s="328"/>
      <c r="C3068" s="328"/>
      <c r="D3068" s="329"/>
      <c r="E3068" s="330"/>
      <c r="F3068" s="330"/>
      <c r="G3068" s="330"/>
      <c r="H3068" s="331"/>
      <c r="I3068" s="332"/>
      <c r="J3068" s="332"/>
      <c r="K3068" s="332"/>
      <c r="L3068" s="332"/>
      <c r="M3068" s="332"/>
      <c r="N3068" s="333"/>
    </row>
    <row r="3069" spans="2:14" x14ac:dyDescent="0.2">
      <c r="B3069" s="328"/>
      <c r="C3069" s="328"/>
      <c r="D3069" s="329"/>
      <c r="E3069" s="330"/>
      <c r="F3069" s="330"/>
      <c r="G3069" s="330"/>
      <c r="H3069" s="331"/>
      <c r="I3069" s="332"/>
      <c r="J3069" s="332"/>
      <c r="K3069" s="332"/>
      <c r="L3069" s="332"/>
      <c r="M3069" s="332"/>
      <c r="N3069" s="333"/>
    </row>
    <row r="3070" spans="2:14" x14ac:dyDescent="0.2">
      <c r="B3070" s="328"/>
      <c r="C3070" s="328"/>
      <c r="D3070" s="329"/>
      <c r="E3070" s="330"/>
      <c r="F3070" s="330"/>
      <c r="G3070" s="330"/>
      <c r="H3070" s="331"/>
      <c r="I3070" s="332"/>
      <c r="J3070" s="332"/>
      <c r="K3070" s="332"/>
      <c r="L3070" s="332"/>
      <c r="M3070" s="332"/>
      <c r="N3070" s="333"/>
    </row>
    <row r="3071" spans="2:14" x14ac:dyDescent="0.2">
      <c r="B3071" s="328"/>
      <c r="C3071" s="328"/>
      <c r="D3071" s="329"/>
      <c r="E3071" s="330"/>
      <c r="F3071" s="330"/>
      <c r="G3071" s="330"/>
      <c r="H3071" s="331"/>
      <c r="I3071" s="332"/>
      <c r="J3071" s="332"/>
      <c r="K3071" s="332"/>
      <c r="L3071" s="332"/>
      <c r="M3071" s="332"/>
      <c r="N3071" s="333"/>
    </row>
    <row r="3072" spans="2:14" x14ac:dyDescent="0.2">
      <c r="B3072" s="328"/>
      <c r="C3072" s="328"/>
      <c r="D3072" s="329"/>
      <c r="E3072" s="330"/>
      <c r="F3072" s="330"/>
      <c r="G3072" s="330"/>
      <c r="H3072" s="331"/>
      <c r="I3072" s="332"/>
      <c r="J3072" s="332"/>
      <c r="K3072" s="332"/>
      <c r="L3072" s="332"/>
      <c r="M3072" s="332"/>
      <c r="N3072" s="333"/>
    </row>
    <row r="3073" spans="2:14" x14ac:dyDescent="0.2">
      <c r="B3073" s="328"/>
      <c r="C3073" s="328"/>
      <c r="D3073" s="329"/>
      <c r="E3073" s="330"/>
      <c r="F3073" s="330"/>
      <c r="G3073" s="330"/>
      <c r="H3073" s="331"/>
      <c r="I3073" s="332"/>
      <c r="J3073" s="332"/>
      <c r="K3073" s="332"/>
      <c r="L3073" s="332"/>
      <c r="M3073" s="332"/>
      <c r="N3073" s="333"/>
    </row>
    <row r="3074" spans="2:14" x14ac:dyDescent="0.2">
      <c r="B3074" s="328"/>
      <c r="C3074" s="328"/>
      <c r="D3074" s="329"/>
      <c r="E3074" s="330"/>
      <c r="F3074" s="330"/>
      <c r="G3074" s="330"/>
      <c r="H3074" s="331"/>
      <c r="I3074" s="332"/>
      <c r="J3074" s="332"/>
      <c r="K3074" s="332"/>
      <c r="L3074" s="332"/>
      <c r="M3074" s="332"/>
      <c r="N3074" s="333"/>
    </row>
    <row r="3075" spans="2:14" x14ac:dyDescent="0.2">
      <c r="B3075" s="328"/>
      <c r="C3075" s="328"/>
      <c r="D3075" s="329"/>
      <c r="E3075" s="330"/>
      <c r="F3075" s="330"/>
      <c r="G3075" s="330"/>
      <c r="H3075" s="331"/>
      <c r="I3075" s="332"/>
      <c r="J3075" s="332"/>
      <c r="K3075" s="332"/>
      <c r="L3075" s="332"/>
      <c r="M3075" s="332"/>
      <c r="N3075" s="333"/>
    </row>
    <row r="3076" spans="2:14" x14ac:dyDescent="0.2">
      <c r="B3076" s="328"/>
      <c r="C3076" s="328"/>
      <c r="D3076" s="329"/>
      <c r="E3076" s="330"/>
      <c r="F3076" s="330"/>
      <c r="G3076" s="330"/>
      <c r="H3076" s="331"/>
      <c r="I3076" s="332"/>
      <c r="J3076" s="332"/>
      <c r="K3076" s="332"/>
      <c r="L3076" s="332"/>
      <c r="M3076" s="332"/>
      <c r="N3076" s="333"/>
    </row>
    <row r="3077" spans="2:14" x14ac:dyDescent="0.2">
      <c r="B3077" s="328"/>
      <c r="C3077" s="328"/>
      <c r="D3077" s="329"/>
      <c r="E3077" s="330"/>
      <c r="F3077" s="330"/>
      <c r="G3077" s="330"/>
      <c r="H3077" s="331"/>
      <c r="I3077" s="332"/>
      <c r="J3077" s="332"/>
      <c r="K3077" s="332"/>
      <c r="L3077" s="332"/>
      <c r="M3077" s="332"/>
      <c r="N3077" s="333"/>
    </row>
    <row r="3078" spans="2:14" x14ac:dyDescent="0.2">
      <c r="B3078" s="328"/>
      <c r="C3078" s="328"/>
      <c r="D3078" s="329"/>
      <c r="E3078" s="330"/>
      <c r="F3078" s="330"/>
      <c r="G3078" s="330"/>
      <c r="H3078" s="331"/>
      <c r="I3078" s="332"/>
      <c r="J3078" s="332"/>
      <c r="K3078" s="332"/>
      <c r="L3078" s="332"/>
      <c r="M3078" s="332"/>
      <c r="N3078" s="333"/>
    </row>
    <row r="3079" spans="2:14" x14ac:dyDescent="0.2">
      <c r="B3079" s="328"/>
      <c r="C3079" s="328"/>
      <c r="D3079" s="329"/>
      <c r="E3079" s="330"/>
      <c r="F3079" s="330"/>
      <c r="G3079" s="330"/>
      <c r="H3079" s="331"/>
      <c r="I3079" s="332"/>
      <c r="J3079" s="332"/>
      <c r="K3079" s="332"/>
      <c r="L3079" s="332"/>
      <c r="M3079" s="332"/>
      <c r="N3079" s="333"/>
    </row>
    <row r="3080" spans="2:14" x14ac:dyDescent="0.2">
      <c r="B3080" s="328"/>
      <c r="C3080" s="328"/>
      <c r="D3080" s="329"/>
      <c r="E3080" s="330"/>
      <c r="F3080" s="330"/>
      <c r="G3080" s="330"/>
      <c r="H3080" s="331"/>
      <c r="I3080" s="332"/>
      <c r="J3080" s="332"/>
      <c r="K3080" s="332"/>
      <c r="L3080" s="332"/>
      <c r="M3080" s="332"/>
      <c r="N3080" s="333"/>
    </row>
    <row r="3081" spans="2:14" x14ac:dyDescent="0.2">
      <c r="B3081" s="328"/>
      <c r="C3081" s="328"/>
      <c r="D3081" s="329"/>
      <c r="E3081" s="330"/>
      <c r="F3081" s="330"/>
      <c r="G3081" s="330"/>
      <c r="H3081" s="331"/>
      <c r="I3081" s="332"/>
      <c r="J3081" s="332"/>
      <c r="K3081" s="332"/>
      <c r="L3081" s="332"/>
      <c r="M3081" s="332"/>
      <c r="N3081" s="333"/>
    </row>
    <row r="3082" spans="2:14" x14ac:dyDescent="0.2">
      <c r="B3082" s="328"/>
      <c r="C3082" s="328"/>
      <c r="D3082" s="329"/>
      <c r="E3082" s="330"/>
      <c r="F3082" s="330"/>
      <c r="G3082" s="330"/>
      <c r="H3082" s="331"/>
      <c r="I3082" s="332"/>
      <c r="J3082" s="332"/>
      <c r="K3082" s="332"/>
      <c r="L3082" s="332"/>
      <c r="M3082" s="332"/>
      <c r="N3082" s="333"/>
    </row>
    <row r="3083" spans="2:14" x14ac:dyDescent="0.2">
      <c r="B3083" s="328"/>
      <c r="C3083" s="328"/>
      <c r="D3083" s="329"/>
      <c r="E3083" s="330"/>
      <c r="F3083" s="330"/>
      <c r="G3083" s="330"/>
      <c r="H3083" s="331"/>
      <c r="I3083" s="332"/>
      <c r="J3083" s="332"/>
      <c r="K3083" s="332"/>
      <c r="L3083" s="332"/>
      <c r="M3083" s="332"/>
      <c r="N3083" s="333"/>
    </row>
    <row r="3084" spans="2:14" x14ac:dyDescent="0.2">
      <c r="B3084" s="328"/>
      <c r="C3084" s="328"/>
      <c r="D3084" s="329"/>
      <c r="E3084" s="330"/>
      <c r="F3084" s="330"/>
      <c r="G3084" s="330"/>
      <c r="H3084" s="331"/>
      <c r="I3084" s="332"/>
      <c r="J3084" s="332"/>
      <c r="K3084" s="332"/>
      <c r="L3084" s="332"/>
      <c r="M3084" s="332"/>
      <c r="N3084" s="333"/>
    </row>
    <row r="3085" spans="2:14" x14ac:dyDescent="0.2">
      <c r="B3085" s="328"/>
      <c r="C3085" s="328"/>
      <c r="D3085" s="329"/>
      <c r="E3085" s="330"/>
      <c r="F3085" s="330"/>
      <c r="G3085" s="330"/>
      <c r="H3085" s="331"/>
      <c r="I3085" s="332"/>
      <c r="J3085" s="332"/>
      <c r="K3085" s="332"/>
      <c r="L3085" s="332"/>
      <c r="M3085" s="332"/>
      <c r="N3085" s="333"/>
    </row>
    <row r="3086" spans="2:14" x14ac:dyDescent="0.2">
      <c r="B3086" s="328"/>
      <c r="C3086" s="328"/>
      <c r="D3086" s="329"/>
      <c r="E3086" s="330"/>
      <c r="F3086" s="330"/>
      <c r="G3086" s="330"/>
      <c r="H3086" s="331"/>
      <c r="I3086" s="332"/>
      <c r="J3086" s="332"/>
      <c r="K3086" s="332"/>
      <c r="L3086" s="332"/>
      <c r="M3086" s="332"/>
      <c r="N3086" s="333"/>
    </row>
    <row r="3087" spans="2:14" x14ac:dyDescent="0.2">
      <c r="B3087" s="328"/>
      <c r="C3087" s="328"/>
      <c r="D3087" s="329"/>
      <c r="E3087" s="330"/>
      <c r="F3087" s="330"/>
      <c r="G3087" s="330"/>
      <c r="H3087" s="331"/>
      <c r="I3087" s="332"/>
      <c r="J3087" s="332"/>
      <c r="K3087" s="332"/>
      <c r="L3087" s="332"/>
      <c r="M3087" s="332"/>
      <c r="N3087" s="333"/>
    </row>
    <row r="3088" spans="2:14" x14ac:dyDescent="0.2">
      <c r="B3088" s="328"/>
      <c r="C3088" s="328"/>
      <c r="D3088" s="329"/>
      <c r="E3088" s="330"/>
      <c r="F3088" s="330"/>
      <c r="G3088" s="330"/>
      <c r="H3088" s="331"/>
      <c r="I3088" s="332"/>
      <c r="J3088" s="332"/>
      <c r="K3088" s="332"/>
      <c r="L3088" s="332"/>
      <c r="M3088" s="332"/>
      <c r="N3088" s="333"/>
    </row>
    <row r="3089" spans="2:14" x14ac:dyDescent="0.2">
      <c r="B3089" s="328"/>
      <c r="C3089" s="328"/>
      <c r="D3089" s="329"/>
      <c r="E3089" s="330"/>
      <c r="F3089" s="330"/>
      <c r="G3089" s="330"/>
      <c r="H3089" s="331"/>
      <c r="I3089" s="332"/>
      <c r="J3089" s="332"/>
      <c r="K3089" s="332"/>
      <c r="L3089" s="332"/>
      <c r="M3089" s="332"/>
      <c r="N3089" s="333"/>
    </row>
    <row r="3090" spans="2:14" x14ac:dyDescent="0.2">
      <c r="B3090" s="328"/>
      <c r="C3090" s="328"/>
      <c r="D3090" s="329"/>
      <c r="E3090" s="330"/>
      <c r="F3090" s="330"/>
      <c r="G3090" s="330"/>
      <c r="H3090" s="331"/>
      <c r="I3090" s="332"/>
      <c r="J3090" s="332"/>
      <c r="K3090" s="332"/>
      <c r="L3090" s="332"/>
      <c r="M3090" s="332"/>
      <c r="N3090" s="333"/>
    </row>
    <row r="3091" spans="2:14" x14ac:dyDescent="0.2">
      <c r="B3091" s="328"/>
      <c r="C3091" s="328"/>
      <c r="D3091" s="329"/>
      <c r="E3091" s="330"/>
      <c r="F3091" s="330"/>
      <c r="G3091" s="330"/>
      <c r="H3091" s="331"/>
      <c r="I3091" s="332"/>
      <c r="J3091" s="332"/>
      <c r="K3091" s="332"/>
      <c r="L3091" s="332"/>
      <c r="M3091" s="332"/>
      <c r="N3091" s="333"/>
    </row>
    <row r="3092" spans="2:14" x14ac:dyDescent="0.2">
      <c r="B3092" s="328"/>
      <c r="C3092" s="328"/>
      <c r="D3092" s="329"/>
      <c r="E3092" s="330"/>
      <c r="F3092" s="330"/>
      <c r="G3092" s="330"/>
      <c r="H3092" s="331"/>
      <c r="I3092" s="332"/>
      <c r="J3092" s="332"/>
      <c r="K3092" s="332"/>
      <c r="L3092" s="332"/>
      <c r="M3092" s="332"/>
      <c r="N3092" s="333"/>
    </row>
    <row r="3093" spans="2:14" x14ac:dyDescent="0.2">
      <c r="B3093" s="328"/>
      <c r="C3093" s="328"/>
      <c r="D3093" s="329"/>
      <c r="E3093" s="330"/>
      <c r="F3093" s="330"/>
      <c r="G3093" s="330"/>
      <c r="H3093" s="331"/>
      <c r="I3093" s="332"/>
      <c r="J3093" s="332"/>
      <c r="K3093" s="332"/>
      <c r="L3093" s="332"/>
      <c r="M3093" s="332"/>
      <c r="N3093" s="333"/>
    </row>
    <row r="3094" spans="2:14" x14ac:dyDescent="0.2">
      <c r="B3094" s="328"/>
      <c r="C3094" s="328"/>
      <c r="D3094" s="329"/>
      <c r="E3094" s="330"/>
      <c r="F3094" s="330"/>
      <c r="G3094" s="330"/>
      <c r="H3094" s="331"/>
      <c r="I3094" s="332"/>
      <c r="J3094" s="332"/>
      <c r="K3094" s="332"/>
      <c r="L3094" s="332"/>
      <c r="M3094" s="332"/>
      <c r="N3094" s="333"/>
    </row>
    <row r="3095" spans="2:14" x14ac:dyDescent="0.2">
      <c r="B3095" s="328"/>
      <c r="C3095" s="328"/>
      <c r="D3095" s="329"/>
      <c r="E3095" s="330"/>
      <c r="F3095" s="330"/>
      <c r="G3095" s="330"/>
      <c r="H3095" s="331"/>
      <c r="I3095" s="332"/>
      <c r="J3095" s="332"/>
      <c r="K3095" s="332"/>
      <c r="L3095" s="332"/>
      <c r="M3095" s="332"/>
      <c r="N3095" s="333"/>
    </row>
    <row r="3096" spans="2:14" x14ac:dyDescent="0.2">
      <c r="B3096" s="328"/>
      <c r="C3096" s="328"/>
      <c r="D3096" s="329"/>
      <c r="E3096" s="330"/>
      <c r="F3096" s="330"/>
      <c r="G3096" s="330"/>
      <c r="H3096" s="331"/>
      <c r="I3096" s="332"/>
      <c r="J3096" s="332"/>
      <c r="K3096" s="332"/>
      <c r="L3096" s="332"/>
      <c r="M3096" s="332"/>
      <c r="N3096" s="333"/>
    </row>
    <row r="3097" spans="2:14" x14ac:dyDescent="0.2">
      <c r="B3097" s="328"/>
      <c r="C3097" s="328"/>
      <c r="D3097" s="329"/>
      <c r="E3097" s="330"/>
      <c r="F3097" s="330"/>
      <c r="G3097" s="330"/>
      <c r="H3097" s="331"/>
      <c r="I3097" s="332"/>
      <c r="J3097" s="332"/>
      <c r="K3097" s="332"/>
      <c r="L3097" s="332"/>
      <c r="M3097" s="332"/>
      <c r="N3097" s="333"/>
    </row>
    <row r="3098" spans="2:14" x14ac:dyDescent="0.2">
      <c r="B3098" s="328"/>
      <c r="C3098" s="328"/>
      <c r="D3098" s="329"/>
      <c r="E3098" s="330"/>
      <c r="F3098" s="330"/>
      <c r="G3098" s="330"/>
      <c r="H3098" s="331"/>
      <c r="I3098" s="332"/>
      <c r="J3098" s="332"/>
      <c r="K3098" s="332"/>
      <c r="L3098" s="332"/>
      <c r="M3098" s="332"/>
      <c r="N3098" s="333"/>
    </row>
    <row r="3099" spans="2:14" x14ac:dyDescent="0.2">
      <c r="B3099" s="328"/>
      <c r="C3099" s="328"/>
      <c r="D3099" s="329"/>
      <c r="E3099" s="330"/>
      <c r="F3099" s="330"/>
      <c r="G3099" s="330"/>
      <c r="H3099" s="331"/>
      <c r="I3099" s="332"/>
      <c r="J3099" s="332"/>
      <c r="K3099" s="332"/>
      <c r="L3099" s="332"/>
      <c r="M3099" s="332"/>
      <c r="N3099" s="333"/>
    </row>
    <row r="3100" spans="2:14" x14ac:dyDescent="0.2">
      <c r="B3100" s="328"/>
      <c r="C3100" s="328"/>
      <c r="D3100" s="329"/>
      <c r="E3100" s="330"/>
      <c r="F3100" s="330"/>
      <c r="G3100" s="330"/>
      <c r="H3100" s="331"/>
      <c r="I3100" s="332"/>
      <c r="J3100" s="332"/>
      <c r="K3100" s="332"/>
      <c r="L3100" s="332"/>
      <c r="M3100" s="332"/>
      <c r="N3100" s="333"/>
    </row>
    <row r="3101" spans="2:14" x14ac:dyDescent="0.2">
      <c r="B3101" s="328"/>
      <c r="C3101" s="328"/>
      <c r="D3101" s="329"/>
      <c r="E3101" s="330"/>
      <c r="F3101" s="330"/>
      <c r="G3101" s="330"/>
      <c r="H3101" s="331"/>
      <c r="I3101" s="332"/>
      <c r="J3101" s="332"/>
      <c r="K3101" s="332"/>
      <c r="L3101" s="332"/>
      <c r="M3101" s="332"/>
      <c r="N3101" s="333"/>
    </row>
    <row r="3102" spans="2:14" x14ac:dyDescent="0.2">
      <c r="B3102" s="328"/>
      <c r="C3102" s="328"/>
      <c r="D3102" s="329"/>
      <c r="E3102" s="330"/>
      <c r="F3102" s="330"/>
      <c r="G3102" s="330"/>
      <c r="H3102" s="331"/>
      <c r="I3102" s="332"/>
      <c r="J3102" s="332"/>
      <c r="K3102" s="332"/>
      <c r="L3102" s="332"/>
      <c r="M3102" s="332"/>
      <c r="N3102" s="333"/>
    </row>
    <row r="3103" spans="2:14" x14ac:dyDescent="0.2">
      <c r="B3103" s="328"/>
      <c r="C3103" s="328"/>
      <c r="D3103" s="329"/>
      <c r="E3103" s="330"/>
      <c r="F3103" s="330"/>
      <c r="G3103" s="330"/>
      <c r="H3103" s="331"/>
      <c r="I3103" s="332"/>
      <c r="J3103" s="332"/>
      <c r="K3103" s="332"/>
      <c r="L3103" s="332"/>
      <c r="M3103" s="332"/>
      <c r="N3103" s="333"/>
    </row>
    <row r="3104" spans="2:14" x14ac:dyDescent="0.2">
      <c r="B3104" s="328"/>
      <c r="C3104" s="328"/>
      <c r="D3104" s="329"/>
      <c r="E3104" s="330"/>
      <c r="F3104" s="330"/>
      <c r="G3104" s="330"/>
      <c r="H3104" s="331"/>
      <c r="I3104" s="332"/>
      <c r="J3104" s="332"/>
      <c r="K3104" s="332"/>
      <c r="L3104" s="332"/>
      <c r="M3104" s="332"/>
      <c r="N3104" s="333"/>
    </row>
    <row r="3105" spans="2:14" x14ac:dyDescent="0.2">
      <c r="B3105" s="328"/>
      <c r="C3105" s="328"/>
      <c r="D3105" s="329"/>
      <c r="E3105" s="330"/>
      <c r="F3105" s="330"/>
      <c r="G3105" s="330"/>
      <c r="H3105" s="331"/>
      <c r="I3105" s="332"/>
      <c r="J3105" s="332"/>
      <c r="K3105" s="332"/>
      <c r="L3105" s="332"/>
      <c r="M3105" s="332"/>
      <c r="N3105" s="333"/>
    </row>
    <row r="3106" spans="2:14" x14ac:dyDescent="0.2">
      <c r="B3106" s="328"/>
      <c r="C3106" s="328"/>
      <c r="D3106" s="329"/>
      <c r="E3106" s="330"/>
      <c r="F3106" s="330"/>
      <c r="G3106" s="330"/>
      <c r="H3106" s="331"/>
      <c r="I3106" s="332"/>
      <c r="J3106" s="332"/>
      <c r="K3106" s="332"/>
      <c r="L3106" s="332"/>
      <c r="M3106" s="332"/>
      <c r="N3106" s="333"/>
    </row>
    <row r="3107" spans="2:14" x14ac:dyDescent="0.2">
      <c r="B3107" s="328"/>
      <c r="C3107" s="328"/>
      <c r="D3107" s="329"/>
      <c r="E3107" s="330"/>
      <c r="F3107" s="330"/>
      <c r="G3107" s="330"/>
      <c r="H3107" s="331"/>
      <c r="I3107" s="332"/>
      <c r="J3107" s="332"/>
      <c r="K3107" s="332"/>
      <c r="L3107" s="332"/>
      <c r="M3107" s="332"/>
      <c r="N3107" s="333"/>
    </row>
    <row r="3108" spans="2:14" x14ac:dyDescent="0.2">
      <c r="B3108" s="328"/>
      <c r="C3108" s="328"/>
      <c r="D3108" s="329"/>
      <c r="E3108" s="330"/>
      <c r="F3108" s="330"/>
      <c r="G3108" s="330"/>
      <c r="H3108" s="331"/>
      <c r="I3108" s="332"/>
      <c r="J3108" s="332"/>
      <c r="K3108" s="332"/>
      <c r="L3108" s="332"/>
      <c r="M3108" s="332"/>
      <c r="N3108" s="333"/>
    </row>
    <row r="3109" spans="2:14" x14ac:dyDescent="0.2">
      <c r="B3109" s="328"/>
      <c r="C3109" s="328"/>
      <c r="D3109" s="329"/>
      <c r="E3109" s="330"/>
      <c r="F3109" s="330"/>
      <c r="G3109" s="330"/>
      <c r="H3109" s="331"/>
      <c r="I3109" s="332"/>
      <c r="J3109" s="332"/>
      <c r="K3109" s="332"/>
      <c r="L3109" s="332"/>
      <c r="M3109" s="332"/>
      <c r="N3109" s="333"/>
    </row>
    <row r="3110" spans="2:14" x14ac:dyDescent="0.2">
      <c r="B3110" s="328"/>
      <c r="C3110" s="328"/>
      <c r="D3110" s="329"/>
      <c r="E3110" s="330"/>
      <c r="F3110" s="330"/>
      <c r="G3110" s="330"/>
      <c r="H3110" s="331"/>
      <c r="I3110" s="332"/>
      <c r="J3110" s="332"/>
      <c r="K3110" s="332"/>
      <c r="L3110" s="332"/>
      <c r="M3110" s="332"/>
      <c r="N3110" s="333"/>
    </row>
    <row r="3111" spans="2:14" x14ac:dyDescent="0.2">
      <c r="B3111" s="328"/>
      <c r="C3111" s="328"/>
      <c r="D3111" s="329"/>
      <c r="E3111" s="330"/>
      <c r="F3111" s="330"/>
      <c r="G3111" s="330"/>
      <c r="H3111" s="331"/>
      <c r="I3111" s="332"/>
      <c r="J3111" s="332"/>
      <c r="K3111" s="332"/>
      <c r="L3111" s="332"/>
      <c r="M3111" s="332"/>
      <c r="N3111" s="333"/>
    </row>
    <row r="3112" spans="2:14" x14ac:dyDescent="0.2">
      <c r="B3112" s="328"/>
      <c r="C3112" s="328"/>
      <c r="D3112" s="329"/>
      <c r="E3112" s="330"/>
      <c r="F3112" s="330"/>
      <c r="G3112" s="330"/>
      <c r="H3112" s="331"/>
      <c r="I3112" s="332"/>
      <c r="J3112" s="332"/>
      <c r="K3112" s="332"/>
      <c r="L3112" s="332"/>
      <c r="M3112" s="332"/>
      <c r="N3112" s="333"/>
    </row>
    <row r="3113" spans="2:14" x14ac:dyDescent="0.2">
      <c r="B3113" s="328"/>
      <c r="C3113" s="328"/>
      <c r="D3113" s="329"/>
      <c r="E3113" s="330"/>
      <c r="F3113" s="330"/>
      <c r="G3113" s="330"/>
      <c r="H3113" s="331"/>
      <c r="I3113" s="332"/>
      <c r="J3113" s="332"/>
      <c r="K3113" s="332"/>
      <c r="L3113" s="332"/>
      <c r="M3113" s="332"/>
      <c r="N3113" s="333"/>
    </row>
    <row r="3114" spans="2:14" x14ac:dyDescent="0.2">
      <c r="B3114" s="328"/>
      <c r="C3114" s="328"/>
      <c r="D3114" s="329"/>
      <c r="E3114" s="330"/>
      <c r="F3114" s="330"/>
      <c r="G3114" s="330"/>
      <c r="H3114" s="331"/>
      <c r="I3114" s="332"/>
      <c r="J3114" s="332"/>
      <c r="K3114" s="332"/>
      <c r="L3114" s="332"/>
      <c r="M3114" s="332"/>
      <c r="N3114" s="333"/>
    </row>
    <row r="3115" spans="2:14" x14ac:dyDescent="0.2">
      <c r="B3115" s="328"/>
      <c r="C3115" s="328"/>
      <c r="D3115" s="329"/>
      <c r="E3115" s="330"/>
      <c r="F3115" s="330"/>
      <c r="G3115" s="330"/>
      <c r="H3115" s="331"/>
      <c r="I3115" s="332"/>
      <c r="J3115" s="332"/>
      <c r="K3115" s="332"/>
      <c r="L3115" s="332"/>
      <c r="M3115" s="332"/>
      <c r="N3115" s="333"/>
    </row>
    <row r="3116" spans="2:14" x14ac:dyDescent="0.2">
      <c r="B3116" s="328"/>
      <c r="C3116" s="328"/>
      <c r="D3116" s="329"/>
      <c r="E3116" s="330"/>
      <c r="F3116" s="330"/>
      <c r="G3116" s="330"/>
      <c r="H3116" s="331"/>
      <c r="I3116" s="332"/>
      <c r="J3116" s="332"/>
      <c r="K3116" s="332"/>
      <c r="L3116" s="332"/>
      <c r="M3116" s="332"/>
      <c r="N3116" s="333"/>
    </row>
    <row r="3117" spans="2:14" x14ac:dyDescent="0.2">
      <c r="B3117" s="328"/>
      <c r="C3117" s="328"/>
      <c r="D3117" s="329"/>
      <c r="E3117" s="330"/>
      <c r="F3117" s="330"/>
      <c r="G3117" s="330"/>
      <c r="H3117" s="331"/>
      <c r="I3117" s="332"/>
      <c r="J3117" s="332"/>
      <c r="K3117" s="332"/>
      <c r="L3117" s="332"/>
      <c r="M3117" s="332"/>
      <c r="N3117" s="333"/>
    </row>
    <row r="3118" spans="2:14" x14ac:dyDescent="0.2">
      <c r="B3118" s="328"/>
      <c r="C3118" s="328"/>
      <c r="D3118" s="329"/>
      <c r="E3118" s="330"/>
      <c r="F3118" s="330"/>
      <c r="G3118" s="330"/>
      <c r="H3118" s="331"/>
      <c r="I3118" s="332"/>
      <c r="J3118" s="332"/>
      <c r="K3118" s="332"/>
      <c r="L3118" s="332"/>
      <c r="M3118" s="332"/>
      <c r="N3118" s="333"/>
    </row>
    <row r="3119" spans="2:14" x14ac:dyDescent="0.2">
      <c r="B3119" s="328"/>
      <c r="C3119" s="328"/>
      <c r="D3119" s="329"/>
      <c r="E3119" s="330"/>
      <c r="F3119" s="330"/>
      <c r="G3119" s="330"/>
      <c r="H3119" s="331"/>
      <c r="I3119" s="332"/>
      <c r="J3119" s="332"/>
      <c r="K3119" s="332"/>
      <c r="L3119" s="332"/>
      <c r="M3119" s="332"/>
      <c r="N3119" s="333"/>
    </row>
    <row r="3120" spans="2:14" x14ac:dyDescent="0.2">
      <c r="B3120" s="328"/>
      <c r="C3120" s="328"/>
      <c r="D3120" s="329"/>
      <c r="E3120" s="330"/>
      <c r="F3120" s="330"/>
      <c r="G3120" s="330"/>
      <c r="H3120" s="331"/>
      <c r="I3120" s="332"/>
      <c r="J3120" s="332"/>
      <c r="K3120" s="332"/>
      <c r="L3120" s="332"/>
      <c r="M3120" s="332"/>
      <c r="N3120" s="333"/>
    </row>
    <row r="3121" spans="2:14" x14ac:dyDescent="0.2">
      <c r="B3121" s="328"/>
      <c r="C3121" s="328"/>
      <c r="D3121" s="329"/>
      <c r="E3121" s="330"/>
      <c r="F3121" s="330"/>
      <c r="G3121" s="330"/>
      <c r="H3121" s="331"/>
      <c r="I3121" s="332"/>
      <c r="J3121" s="332"/>
      <c r="K3121" s="332"/>
      <c r="L3121" s="332"/>
      <c r="M3121" s="332"/>
      <c r="N3121" s="333"/>
    </row>
    <row r="3122" spans="2:14" x14ac:dyDescent="0.2">
      <c r="B3122" s="328"/>
      <c r="C3122" s="328"/>
      <c r="D3122" s="329"/>
      <c r="E3122" s="330"/>
      <c r="F3122" s="330"/>
      <c r="G3122" s="330"/>
      <c r="H3122" s="331"/>
      <c r="I3122" s="332"/>
      <c r="J3122" s="332"/>
      <c r="K3122" s="332"/>
      <c r="L3122" s="332"/>
      <c r="M3122" s="332"/>
      <c r="N3122" s="333"/>
    </row>
    <row r="3123" spans="2:14" x14ac:dyDescent="0.2">
      <c r="B3123" s="328"/>
      <c r="C3123" s="328"/>
      <c r="D3123" s="329"/>
      <c r="E3123" s="330"/>
      <c r="F3123" s="330"/>
      <c r="G3123" s="330"/>
      <c r="H3123" s="331"/>
      <c r="I3123" s="332"/>
      <c r="J3123" s="332"/>
      <c r="K3123" s="332"/>
      <c r="L3123" s="332"/>
      <c r="M3123" s="332"/>
      <c r="N3123" s="333"/>
    </row>
    <row r="3124" spans="2:14" x14ac:dyDescent="0.2">
      <c r="B3124" s="328"/>
      <c r="C3124" s="328"/>
      <c r="D3124" s="329"/>
      <c r="E3124" s="330"/>
      <c r="F3124" s="330"/>
      <c r="G3124" s="330"/>
      <c r="H3124" s="331"/>
      <c r="I3124" s="332"/>
      <c r="J3124" s="332"/>
      <c r="K3124" s="332"/>
      <c r="L3124" s="332"/>
      <c r="M3124" s="332"/>
      <c r="N3124" s="333"/>
    </row>
    <row r="3125" spans="2:14" x14ac:dyDescent="0.2">
      <c r="B3125" s="328"/>
      <c r="C3125" s="328"/>
      <c r="D3125" s="329"/>
      <c r="E3125" s="330"/>
      <c r="F3125" s="330"/>
      <c r="G3125" s="330"/>
      <c r="H3125" s="331"/>
      <c r="I3125" s="332"/>
      <c r="J3125" s="332"/>
      <c r="K3125" s="332"/>
      <c r="L3125" s="332"/>
      <c r="M3125" s="332"/>
      <c r="N3125" s="333"/>
    </row>
    <row r="3126" spans="2:14" x14ac:dyDescent="0.2">
      <c r="B3126" s="328"/>
      <c r="C3126" s="328"/>
      <c r="D3126" s="329"/>
      <c r="E3126" s="330"/>
      <c r="F3126" s="330"/>
      <c r="G3126" s="330"/>
      <c r="H3126" s="331"/>
      <c r="I3126" s="332"/>
      <c r="J3126" s="332"/>
      <c r="K3126" s="332"/>
      <c r="L3126" s="332"/>
      <c r="M3126" s="332"/>
      <c r="N3126" s="333"/>
    </row>
    <row r="3127" spans="2:14" x14ac:dyDescent="0.2">
      <c r="B3127" s="328"/>
      <c r="C3127" s="328"/>
      <c r="D3127" s="329"/>
      <c r="E3127" s="330"/>
      <c r="F3127" s="330"/>
      <c r="G3127" s="330"/>
      <c r="H3127" s="331"/>
      <c r="I3127" s="332"/>
      <c r="J3127" s="332"/>
      <c r="K3127" s="332"/>
      <c r="L3127" s="332"/>
      <c r="M3127" s="332"/>
      <c r="N3127" s="333"/>
    </row>
    <row r="3128" spans="2:14" x14ac:dyDescent="0.2">
      <c r="B3128" s="328"/>
      <c r="C3128" s="328"/>
      <c r="D3128" s="329"/>
      <c r="E3128" s="330"/>
      <c r="F3128" s="330"/>
      <c r="G3128" s="330"/>
      <c r="H3128" s="331"/>
      <c r="I3128" s="332"/>
      <c r="J3128" s="332"/>
      <c r="K3128" s="332"/>
      <c r="L3128" s="332"/>
      <c r="M3128" s="332"/>
      <c r="N3128" s="333"/>
    </row>
    <row r="3129" spans="2:14" x14ac:dyDescent="0.2">
      <c r="B3129" s="328"/>
      <c r="C3129" s="328"/>
      <c r="D3129" s="329"/>
      <c r="E3129" s="330"/>
      <c r="F3129" s="330"/>
      <c r="G3129" s="330"/>
      <c r="H3129" s="331"/>
      <c r="I3129" s="332"/>
      <c r="J3129" s="332"/>
      <c r="K3129" s="332"/>
      <c r="L3129" s="332"/>
      <c r="M3129" s="332"/>
      <c r="N3129" s="333"/>
    </row>
    <row r="3130" spans="2:14" x14ac:dyDescent="0.2">
      <c r="B3130" s="328"/>
      <c r="C3130" s="328"/>
      <c r="D3130" s="329"/>
      <c r="E3130" s="330"/>
      <c r="F3130" s="330"/>
      <c r="G3130" s="330"/>
      <c r="H3130" s="331"/>
      <c r="I3130" s="332"/>
      <c r="J3130" s="332"/>
      <c r="K3130" s="332"/>
      <c r="L3130" s="332"/>
      <c r="M3130" s="332"/>
      <c r="N3130" s="333"/>
    </row>
    <row r="3131" spans="2:14" x14ac:dyDescent="0.2">
      <c r="B3131" s="328"/>
      <c r="C3131" s="328"/>
      <c r="D3131" s="329"/>
      <c r="E3131" s="330"/>
      <c r="F3131" s="330"/>
      <c r="G3131" s="330"/>
      <c r="H3131" s="331"/>
      <c r="I3131" s="332"/>
      <c r="J3131" s="332"/>
      <c r="K3131" s="332"/>
      <c r="L3131" s="332"/>
      <c r="M3131" s="332"/>
      <c r="N3131" s="333"/>
    </row>
    <row r="3132" spans="2:14" x14ac:dyDescent="0.2">
      <c r="B3132" s="328"/>
      <c r="C3132" s="328"/>
      <c r="D3132" s="329"/>
      <c r="E3132" s="330"/>
      <c r="F3132" s="330"/>
      <c r="G3132" s="330"/>
      <c r="H3132" s="331"/>
      <c r="I3132" s="332"/>
      <c r="J3132" s="332"/>
      <c r="K3132" s="332"/>
      <c r="L3132" s="332"/>
      <c r="M3132" s="332"/>
      <c r="N3132" s="333"/>
    </row>
    <row r="3133" spans="2:14" x14ac:dyDescent="0.2">
      <c r="B3133" s="328"/>
      <c r="C3133" s="328"/>
      <c r="D3133" s="329"/>
      <c r="E3133" s="330"/>
      <c r="F3133" s="330"/>
      <c r="G3133" s="330"/>
      <c r="H3133" s="331"/>
      <c r="I3133" s="332"/>
      <c r="J3133" s="332"/>
      <c r="K3133" s="332"/>
      <c r="L3133" s="332"/>
      <c r="M3133" s="332"/>
      <c r="N3133" s="333"/>
    </row>
    <row r="3134" spans="2:14" x14ac:dyDescent="0.2">
      <c r="B3134" s="328"/>
      <c r="C3134" s="328"/>
      <c r="D3134" s="329"/>
      <c r="E3134" s="330"/>
      <c r="F3134" s="330"/>
      <c r="G3134" s="330"/>
      <c r="H3134" s="331"/>
      <c r="I3134" s="332"/>
      <c r="J3134" s="332"/>
      <c r="K3134" s="332"/>
      <c r="L3134" s="332"/>
      <c r="M3134" s="332"/>
      <c r="N3134" s="333"/>
    </row>
    <row r="3135" spans="2:14" x14ac:dyDescent="0.2">
      <c r="B3135" s="328"/>
      <c r="C3135" s="328"/>
      <c r="D3135" s="329"/>
      <c r="E3135" s="330"/>
      <c r="F3135" s="330"/>
      <c r="G3135" s="330"/>
      <c r="H3135" s="331"/>
      <c r="I3135" s="332"/>
      <c r="J3135" s="332"/>
      <c r="K3135" s="332"/>
      <c r="L3135" s="332"/>
      <c r="M3135" s="332"/>
      <c r="N3135" s="333"/>
    </row>
    <row r="3136" spans="2:14" x14ac:dyDescent="0.2">
      <c r="B3136" s="328"/>
      <c r="C3136" s="328"/>
      <c r="D3136" s="329"/>
      <c r="E3136" s="330"/>
      <c r="F3136" s="330"/>
      <c r="G3136" s="330"/>
      <c r="H3136" s="331"/>
      <c r="I3136" s="332"/>
      <c r="J3136" s="332"/>
      <c r="K3136" s="332"/>
      <c r="L3136" s="332"/>
      <c r="M3136" s="332"/>
      <c r="N3136" s="333"/>
    </row>
    <row r="3137" spans="2:14" x14ac:dyDescent="0.2">
      <c r="B3137" s="328"/>
      <c r="C3137" s="328"/>
      <c r="D3137" s="329"/>
      <c r="E3137" s="330"/>
      <c r="F3137" s="330"/>
      <c r="G3137" s="330"/>
      <c r="H3137" s="331"/>
      <c r="I3137" s="332"/>
      <c r="J3137" s="332"/>
      <c r="K3137" s="332"/>
      <c r="L3137" s="332"/>
      <c r="M3137" s="332"/>
      <c r="N3137" s="333"/>
    </row>
    <row r="3138" spans="2:14" x14ac:dyDescent="0.2">
      <c r="B3138" s="328"/>
      <c r="C3138" s="328"/>
      <c r="D3138" s="329"/>
      <c r="E3138" s="330"/>
      <c r="F3138" s="330"/>
      <c r="G3138" s="330"/>
      <c r="H3138" s="331"/>
      <c r="I3138" s="332"/>
      <c r="J3138" s="332"/>
      <c r="K3138" s="332"/>
      <c r="L3138" s="332"/>
      <c r="M3138" s="332"/>
      <c r="N3138" s="333"/>
    </row>
    <row r="3139" spans="2:14" x14ac:dyDescent="0.2">
      <c r="B3139" s="328"/>
      <c r="C3139" s="328"/>
      <c r="D3139" s="329"/>
      <c r="E3139" s="330"/>
      <c r="F3139" s="330"/>
      <c r="G3139" s="330"/>
      <c r="H3139" s="331"/>
      <c r="I3139" s="332"/>
      <c r="J3139" s="332"/>
      <c r="K3139" s="332"/>
      <c r="L3139" s="332"/>
      <c r="M3139" s="332"/>
      <c r="N3139" s="333"/>
    </row>
    <row r="3140" spans="2:14" x14ac:dyDescent="0.2">
      <c r="B3140" s="328"/>
      <c r="C3140" s="328"/>
      <c r="D3140" s="329"/>
      <c r="E3140" s="330"/>
      <c r="F3140" s="330"/>
      <c r="G3140" s="330"/>
      <c r="H3140" s="331"/>
      <c r="I3140" s="332"/>
      <c r="J3140" s="332"/>
      <c r="K3140" s="332"/>
      <c r="L3140" s="332"/>
      <c r="M3140" s="332"/>
      <c r="N3140" s="333"/>
    </row>
    <row r="3141" spans="2:14" x14ac:dyDescent="0.2">
      <c r="B3141" s="328"/>
      <c r="C3141" s="328"/>
      <c r="D3141" s="329"/>
      <c r="E3141" s="330"/>
      <c r="F3141" s="330"/>
      <c r="G3141" s="330"/>
      <c r="H3141" s="331"/>
      <c r="I3141" s="332"/>
      <c r="J3141" s="332"/>
      <c r="K3141" s="332"/>
      <c r="L3141" s="332"/>
      <c r="M3141" s="332"/>
      <c r="N3141" s="333"/>
    </row>
    <row r="3142" spans="2:14" x14ac:dyDescent="0.2">
      <c r="B3142" s="328"/>
      <c r="C3142" s="328"/>
      <c r="D3142" s="329"/>
      <c r="E3142" s="330"/>
      <c r="F3142" s="330"/>
      <c r="G3142" s="330"/>
      <c r="H3142" s="331"/>
      <c r="I3142" s="332"/>
      <c r="J3142" s="332"/>
      <c r="K3142" s="332"/>
      <c r="L3142" s="332"/>
      <c r="M3142" s="332"/>
      <c r="N3142" s="333"/>
    </row>
    <row r="3143" spans="2:14" x14ac:dyDescent="0.2">
      <c r="B3143" s="328"/>
      <c r="C3143" s="328"/>
      <c r="D3143" s="329"/>
      <c r="E3143" s="330"/>
      <c r="F3143" s="330"/>
      <c r="G3143" s="330"/>
      <c r="H3143" s="331"/>
      <c r="I3143" s="332"/>
      <c r="J3143" s="332"/>
      <c r="K3143" s="332"/>
      <c r="L3143" s="332"/>
      <c r="M3143" s="332"/>
      <c r="N3143" s="333"/>
    </row>
    <row r="3144" spans="2:14" x14ac:dyDescent="0.2">
      <c r="B3144" s="328"/>
      <c r="C3144" s="328"/>
      <c r="D3144" s="329"/>
      <c r="E3144" s="330"/>
      <c r="F3144" s="330"/>
      <c r="G3144" s="330"/>
      <c r="H3144" s="331"/>
      <c r="I3144" s="332"/>
      <c r="J3144" s="332"/>
      <c r="K3144" s="332"/>
      <c r="L3144" s="332"/>
      <c r="M3144" s="332"/>
      <c r="N3144" s="333"/>
    </row>
    <row r="3145" spans="2:14" x14ac:dyDescent="0.2">
      <c r="B3145" s="328"/>
      <c r="C3145" s="328"/>
      <c r="D3145" s="329"/>
      <c r="E3145" s="330"/>
      <c r="F3145" s="330"/>
      <c r="G3145" s="330"/>
      <c r="H3145" s="331"/>
      <c r="I3145" s="332"/>
      <c r="J3145" s="332"/>
      <c r="K3145" s="332"/>
      <c r="L3145" s="332"/>
      <c r="M3145" s="332"/>
      <c r="N3145" s="333"/>
    </row>
    <row r="3146" spans="2:14" x14ac:dyDescent="0.2">
      <c r="B3146" s="328"/>
      <c r="C3146" s="328"/>
      <c r="D3146" s="329"/>
      <c r="E3146" s="330"/>
      <c r="F3146" s="330"/>
      <c r="G3146" s="330"/>
      <c r="H3146" s="331"/>
      <c r="I3146" s="332"/>
      <c r="J3146" s="332"/>
      <c r="K3146" s="332"/>
      <c r="L3146" s="332"/>
      <c r="M3146" s="332"/>
      <c r="N3146" s="333"/>
    </row>
    <row r="3147" spans="2:14" x14ac:dyDescent="0.2">
      <c r="B3147" s="328"/>
      <c r="C3147" s="328"/>
      <c r="D3147" s="329"/>
      <c r="E3147" s="330"/>
      <c r="F3147" s="330"/>
      <c r="G3147" s="330"/>
      <c r="H3147" s="331"/>
      <c r="I3147" s="332"/>
      <c r="J3147" s="332"/>
      <c r="K3147" s="332"/>
      <c r="L3147" s="332"/>
      <c r="M3147" s="332"/>
      <c r="N3147" s="333"/>
    </row>
    <row r="3148" spans="2:14" x14ac:dyDescent="0.2">
      <c r="B3148" s="328"/>
      <c r="C3148" s="328"/>
      <c r="D3148" s="329"/>
      <c r="E3148" s="330"/>
      <c r="F3148" s="330"/>
      <c r="G3148" s="330"/>
      <c r="H3148" s="331"/>
      <c r="I3148" s="332"/>
      <c r="J3148" s="332"/>
      <c r="K3148" s="332"/>
      <c r="L3148" s="332"/>
      <c r="M3148" s="332"/>
      <c r="N3148" s="333"/>
    </row>
    <row r="3149" spans="2:14" x14ac:dyDescent="0.2">
      <c r="B3149" s="328"/>
      <c r="C3149" s="328"/>
      <c r="D3149" s="329"/>
      <c r="E3149" s="330"/>
      <c r="F3149" s="330"/>
      <c r="G3149" s="330"/>
      <c r="H3149" s="331"/>
      <c r="I3149" s="332"/>
      <c r="J3149" s="332"/>
      <c r="K3149" s="332"/>
      <c r="L3149" s="332"/>
      <c r="M3149" s="332"/>
      <c r="N3149" s="333"/>
    </row>
    <row r="3150" spans="2:14" x14ac:dyDescent="0.2">
      <c r="B3150" s="328"/>
      <c r="C3150" s="328"/>
      <c r="D3150" s="329"/>
      <c r="E3150" s="330"/>
      <c r="F3150" s="330"/>
      <c r="G3150" s="330"/>
      <c r="H3150" s="331"/>
      <c r="I3150" s="332"/>
      <c r="J3150" s="332"/>
      <c r="K3150" s="332"/>
      <c r="L3150" s="332"/>
      <c r="M3150" s="332"/>
      <c r="N3150" s="333"/>
    </row>
    <row r="3151" spans="2:14" x14ac:dyDescent="0.2">
      <c r="B3151" s="328"/>
      <c r="C3151" s="328"/>
      <c r="D3151" s="329"/>
      <c r="E3151" s="330"/>
      <c r="F3151" s="330"/>
      <c r="G3151" s="330"/>
      <c r="H3151" s="331"/>
      <c r="I3151" s="332"/>
      <c r="J3151" s="332"/>
      <c r="K3151" s="332"/>
      <c r="L3151" s="332"/>
      <c r="M3151" s="332"/>
      <c r="N3151" s="333"/>
    </row>
    <row r="3152" spans="2:14" x14ac:dyDescent="0.2">
      <c r="B3152" s="328"/>
      <c r="C3152" s="328"/>
      <c r="D3152" s="329"/>
      <c r="E3152" s="330"/>
      <c r="F3152" s="330"/>
      <c r="G3152" s="330"/>
      <c r="H3152" s="331"/>
      <c r="I3152" s="332"/>
      <c r="J3152" s="332"/>
      <c r="K3152" s="332"/>
      <c r="L3152" s="332"/>
      <c r="M3152" s="332"/>
      <c r="N3152" s="333"/>
    </row>
    <row r="3153" spans="2:14" x14ac:dyDescent="0.2">
      <c r="B3153" s="328"/>
      <c r="C3153" s="328"/>
      <c r="D3153" s="329"/>
      <c r="E3153" s="330"/>
      <c r="F3153" s="330"/>
      <c r="G3153" s="330"/>
      <c r="H3153" s="331"/>
      <c r="I3153" s="332"/>
      <c r="J3153" s="332"/>
      <c r="K3153" s="332"/>
      <c r="L3153" s="332"/>
      <c r="M3153" s="332"/>
      <c r="N3153" s="333"/>
    </row>
    <row r="3154" spans="2:14" x14ac:dyDescent="0.2">
      <c r="B3154" s="328"/>
      <c r="C3154" s="328"/>
      <c r="D3154" s="329"/>
      <c r="E3154" s="330"/>
      <c r="F3154" s="330"/>
      <c r="G3154" s="330"/>
      <c r="H3154" s="331"/>
      <c r="I3154" s="332"/>
      <c r="J3154" s="332"/>
      <c r="K3154" s="332"/>
      <c r="L3154" s="332"/>
      <c r="M3154" s="332"/>
      <c r="N3154" s="333"/>
    </row>
    <row r="3155" spans="2:14" x14ac:dyDescent="0.2">
      <c r="B3155" s="328"/>
      <c r="C3155" s="328"/>
      <c r="D3155" s="329"/>
      <c r="E3155" s="330"/>
      <c r="F3155" s="330"/>
      <c r="G3155" s="330"/>
      <c r="H3155" s="331"/>
      <c r="I3155" s="332"/>
      <c r="J3155" s="332"/>
      <c r="K3155" s="332"/>
      <c r="L3155" s="332"/>
      <c r="M3155" s="332"/>
      <c r="N3155" s="333"/>
    </row>
    <row r="3156" spans="2:14" x14ac:dyDescent="0.2">
      <c r="B3156" s="328"/>
      <c r="C3156" s="328"/>
      <c r="D3156" s="329"/>
      <c r="E3156" s="330"/>
      <c r="F3156" s="330"/>
      <c r="G3156" s="330"/>
      <c r="H3156" s="331"/>
      <c r="I3156" s="332"/>
      <c r="J3156" s="332"/>
      <c r="K3156" s="332"/>
      <c r="L3156" s="332"/>
      <c r="M3156" s="332"/>
      <c r="N3156" s="333"/>
    </row>
    <row r="3157" spans="2:14" x14ac:dyDescent="0.2">
      <c r="B3157" s="328"/>
      <c r="C3157" s="328"/>
      <c r="D3157" s="329"/>
      <c r="E3157" s="330"/>
      <c r="F3157" s="330"/>
      <c r="G3157" s="330"/>
      <c r="H3157" s="331"/>
      <c r="I3157" s="332"/>
      <c r="J3157" s="332"/>
      <c r="K3157" s="332"/>
      <c r="L3157" s="332"/>
      <c r="M3157" s="332"/>
      <c r="N3157" s="333"/>
    </row>
    <row r="3158" spans="2:14" x14ac:dyDescent="0.2">
      <c r="B3158" s="328"/>
      <c r="C3158" s="328"/>
      <c r="D3158" s="329"/>
      <c r="E3158" s="330"/>
      <c r="F3158" s="330"/>
      <c r="G3158" s="330"/>
      <c r="H3158" s="331"/>
      <c r="I3158" s="332"/>
      <c r="J3158" s="332"/>
      <c r="K3158" s="332"/>
      <c r="L3158" s="332"/>
      <c r="M3158" s="332"/>
      <c r="N3158" s="333"/>
    </row>
    <row r="3159" spans="2:14" x14ac:dyDescent="0.2">
      <c r="B3159" s="328"/>
      <c r="C3159" s="328"/>
      <c r="D3159" s="329"/>
      <c r="E3159" s="330"/>
      <c r="F3159" s="330"/>
      <c r="G3159" s="330"/>
      <c r="H3159" s="331"/>
      <c r="I3159" s="332"/>
      <c r="J3159" s="332"/>
      <c r="K3159" s="332"/>
      <c r="L3159" s="332"/>
      <c r="M3159" s="332"/>
      <c r="N3159" s="333"/>
    </row>
    <row r="3160" spans="2:14" x14ac:dyDescent="0.2">
      <c r="B3160" s="328"/>
      <c r="C3160" s="328"/>
      <c r="D3160" s="329"/>
      <c r="E3160" s="330"/>
      <c r="F3160" s="330"/>
      <c r="G3160" s="330"/>
      <c r="H3160" s="331"/>
      <c r="I3160" s="332"/>
      <c r="J3160" s="332"/>
      <c r="K3160" s="332"/>
      <c r="L3160" s="332"/>
      <c r="M3160" s="332"/>
      <c r="N3160" s="333"/>
    </row>
    <row r="3161" spans="2:14" x14ac:dyDescent="0.2">
      <c r="B3161" s="328"/>
      <c r="C3161" s="328"/>
      <c r="D3161" s="329"/>
      <c r="E3161" s="330"/>
      <c r="F3161" s="330"/>
      <c r="G3161" s="330"/>
      <c r="H3161" s="331"/>
      <c r="I3161" s="332"/>
      <c r="J3161" s="332"/>
      <c r="K3161" s="332"/>
      <c r="L3161" s="332"/>
      <c r="M3161" s="332"/>
      <c r="N3161" s="333"/>
    </row>
    <row r="3162" spans="2:14" x14ac:dyDescent="0.2">
      <c r="B3162" s="328"/>
      <c r="C3162" s="328"/>
      <c r="D3162" s="329"/>
      <c r="E3162" s="330"/>
      <c r="F3162" s="330"/>
      <c r="G3162" s="330"/>
      <c r="H3162" s="331"/>
      <c r="I3162" s="332"/>
      <c r="J3162" s="332"/>
      <c r="K3162" s="332"/>
      <c r="L3162" s="332"/>
      <c r="M3162" s="332"/>
      <c r="N3162" s="333"/>
    </row>
    <row r="3163" spans="2:14" x14ac:dyDescent="0.2">
      <c r="B3163" s="328"/>
      <c r="C3163" s="328"/>
      <c r="D3163" s="329"/>
      <c r="E3163" s="330"/>
      <c r="F3163" s="330"/>
      <c r="G3163" s="330"/>
      <c r="H3163" s="331"/>
      <c r="I3163" s="332"/>
      <c r="J3163" s="332"/>
      <c r="K3163" s="332"/>
      <c r="L3163" s="332"/>
      <c r="M3163" s="332"/>
      <c r="N3163" s="333"/>
    </row>
    <row r="3164" spans="2:14" x14ac:dyDescent="0.2">
      <c r="B3164" s="328"/>
      <c r="C3164" s="328"/>
      <c r="D3164" s="329"/>
      <c r="E3164" s="330"/>
      <c r="F3164" s="330"/>
      <c r="G3164" s="330"/>
      <c r="H3164" s="331"/>
      <c r="I3164" s="332"/>
      <c r="J3164" s="332"/>
      <c r="K3164" s="332"/>
      <c r="L3164" s="332"/>
      <c r="M3164" s="332"/>
      <c r="N3164" s="333"/>
    </row>
    <row r="3165" spans="2:14" x14ac:dyDescent="0.2">
      <c r="B3165" s="328"/>
      <c r="C3165" s="328"/>
      <c r="D3165" s="329"/>
      <c r="E3165" s="330"/>
      <c r="F3165" s="330"/>
      <c r="G3165" s="330"/>
      <c r="H3165" s="331"/>
      <c r="I3165" s="332"/>
      <c r="J3165" s="332"/>
      <c r="K3165" s="332"/>
      <c r="L3165" s="332"/>
      <c r="M3165" s="332"/>
      <c r="N3165" s="333"/>
    </row>
    <row r="3166" spans="2:14" x14ac:dyDescent="0.2">
      <c r="B3166" s="328"/>
      <c r="C3166" s="328"/>
      <c r="D3166" s="329"/>
      <c r="E3166" s="330"/>
      <c r="F3166" s="330"/>
      <c r="G3166" s="330"/>
      <c r="H3166" s="331"/>
      <c r="I3166" s="332"/>
      <c r="J3166" s="332"/>
      <c r="K3166" s="332"/>
      <c r="L3166" s="332"/>
      <c r="M3166" s="332"/>
      <c r="N3166" s="333"/>
    </row>
    <row r="3167" spans="2:14" x14ac:dyDescent="0.2">
      <c r="B3167" s="328"/>
      <c r="C3167" s="328"/>
      <c r="D3167" s="329"/>
      <c r="E3167" s="330"/>
      <c r="F3167" s="330"/>
      <c r="G3167" s="330"/>
      <c r="H3167" s="331"/>
      <c r="I3167" s="332"/>
      <c r="J3167" s="332"/>
      <c r="K3167" s="332"/>
      <c r="L3167" s="332"/>
      <c r="M3167" s="332"/>
      <c r="N3167" s="333"/>
    </row>
    <row r="3168" spans="2:14" x14ac:dyDescent="0.2">
      <c r="B3168" s="328"/>
      <c r="C3168" s="328"/>
      <c r="D3168" s="329"/>
      <c r="E3168" s="330"/>
      <c r="F3168" s="330"/>
      <c r="G3168" s="330"/>
      <c r="H3168" s="331"/>
      <c r="I3168" s="332"/>
      <c r="J3168" s="332"/>
      <c r="K3168" s="332"/>
      <c r="L3168" s="332"/>
      <c r="M3168" s="332"/>
      <c r="N3168" s="333"/>
    </row>
    <row r="3169" spans="2:14" x14ac:dyDescent="0.2">
      <c r="B3169" s="328"/>
      <c r="C3169" s="328"/>
      <c r="D3169" s="329"/>
      <c r="E3169" s="330"/>
      <c r="F3169" s="330"/>
      <c r="G3169" s="330"/>
      <c r="H3169" s="331"/>
      <c r="I3169" s="332"/>
      <c r="J3169" s="332"/>
      <c r="K3169" s="332"/>
      <c r="L3169" s="332"/>
      <c r="M3169" s="332"/>
      <c r="N3169" s="333"/>
    </row>
    <row r="3170" spans="2:14" x14ac:dyDescent="0.2">
      <c r="B3170" s="328"/>
      <c r="C3170" s="328"/>
      <c r="D3170" s="329"/>
      <c r="E3170" s="330"/>
      <c r="F3170" s="330"/>
      <c r="G3170" s="330"/>
      <c r="H3170" s="331"/>
      <c r="I3170" s="332"/>
      <c r="J3170" s="332"/>
      <c r="K3170" s="332"/>
      <c r="L3170" s="332"/>
      <c r="M3170" s="332"/>
      <c r="N3170" s="333"/>
    </row>
    <row r="3171" spans="2:14" x14ac:dyDescent="0.2">
      <c r="B3171" s="328"/>
      <c r="C3171" s="328"/>
      <c r="D3171" s="329"/>
      <c r="E3171" s="330"/>
      <c r="F3171" s="330"/>
      <c r="G3171" s="330"/>
      <c r="H3171" s="331"/>
      <c r="I3171" s="332"/>
      <c r="J3171" s="332"/>
      <c r="K3171" s="332"/>
      <c r="L3171" s="332"/>
      <c r="M3171" s="332"/>
      <c r="N3171" s="333"/>
    </row>
    <row r="3172" spans="2:14" x14ac:dyDescent="0.2">
      <c r="B3172" s="328"/>
      <c r="C3172" s="328"/>
      <c r="D3172" s="329"/>
      <c r="E3172" s="330"/>
      <c r="F3172" s="330"/>
      <c r="G3172" s="330"/>
      <c r="H3172" s="331"/>
      <c r="I3172" s="332"/>
      <c r="J3172" s="332"/>
      <c r="K3172" s="332"/>
      <c r="L3172" s="332"/>
      <c r="M3172" s="332"/>
      <c r="N3172" s="333"/>
    </row>
    <row r="3173" spans="2:14" x14ac:dyDescent="0.2">
      <c r="B3173" s="328"/>
      <c r="C3173" s="328"/>
      <c r="D3173" s="329"/>
      <c r="E3173" s="330"/>
      <c r="F3173" s="330"/>
      <c r="G3173" s="330"/>
      <c r="H3173" s="331"/>
      <c r="I3173" s="332"/>
      <c r="J3173" s="332"/>
      <c r="K3173" s="332"/>
      <c r="L3173" s="332"/>
      <c r="M3173" s="332"/>
      <c r="N3173" s="333"/>
    </row>
    <row r="3174" spans="2:14" x14ac:dyDescent="0.2">
      <c r="B3174" s="328"/>
      <c r="C3174" s="328"/>
      <c r="D3174" s="329"/>
      <c r="E3174" s="330"/>
      <c r="F3174" s="330"/>
      <c r="G3174" s="330"/>
      <c r="H3174" s="331"/>
      <c r="I3174" s="332"/>
      <c r="J3174" s="332"/>
      <c r="K3174" s="332"/>
      <c r="L3174" s="332"/>
      <c r="M3174" s="332"/>
      <c r="N3174" s="333"/>
    </row>
    <row r="3175" spans="2:14" x14ac:dyDescent="0.2">
      <c r="B3175" s="328"/>
      <c r="C3175" s="328"/>
      <c r="D3175" s="329"/>
      <c r="E3175" s="330"/>
      <c r="F3175" s="330"/>
      <c r="G3175" s="330"/>
      <c r="H3175" s="331"/>
      <c r="I3175" s="332"/>
      <c r="J3175" s="332"/>
      <c r="K3175" s="332"/>
      <c r="L3175" s="332"/>
      <c r="M3175" s="332"/>
      <c r="N3175" s="333"/>
    </row>
    <row r="3176" spans="2:14" x14ac:dyDescent="0.2">
      <c r="B3176" s="328"/>
      <c r="C3176" s="328"/>
      <c r="D3176" s="329"/>
      <c r="E3176" s="330"/>
      <c r="F3176" s="330"/>
      <c r="G3176" s="330"/>
      <c r="H3176" s="331"/>
      <c r="I3176" s="332"/>
      <c r="J3176" s="332"/>
      <c r="K3176" s="332"/>
      <c r="L3176" s="332"/>
      <c r="M3176" s="332"/>
      <c r="N3176" s="333"/>
    </row>
    <row r="3177" spans="2:14" x14ac:dyDescent="0.2">
      <c r="B3177" s="328"/>
      <c r="C3177" s="328"/>
      <c r="D3177" s="329"/>
      <c r="E3177" s="330"/>
      <c r="F3177" s="330"/>
      <c r="G3177" s="330"/>
      <c r="H3177" s="331"/>
      <c r="I3177" s="332"/>
      <c r="J3177" s="332"/>
      <c r="K3177" s="332"/>
      <c r="L3177" s="332"/>
      <c r="M3177" s="332"/>
      <c r="N3177" s="333"/>
    </row>
    <row r="3178" spans="2:14" x14ac:dyDescent="0.2">
      <c r="B3178" s="328"/>
      <c r="C3178" s="328"/>
      <c r="D3178" s="329"/>
      <c r="E3178" s="330"/>
      <c r="F3178" s="330"/>
      <c r="G3178" s="330"/>
      <c r="H3178" s="331"/>
      <c r="I3178" s="332"/>
      <c r="J3178" s="332"/>
      <c r="K3178" s="332"/>
      <c r="L3178" s="332"/>
      <c r="M3178" s="332"/>
      <c r="N3178" s="333"/>
    </row>
    <row r="3179" spans="2:14" x14ac:dyDescent="0.2">
      <c r="B3179" s="328"/>
      <c r="C3179" s="328"/>
      <c r="D3179" s="329"/>
      <c r="E3179" s="330"/>
      <c r="F3179" s="330"/>
      <c r="G3179" s="330"/>
      <c r="H3179" s="331"/>
      <c r="I3179" s="332"/>
      <c r="J3179" s="332"/>
      <c r="K3179" s="332"/>
      <c r="L3179" s="332"/>
      <c r="M3179" s="332"/>
      <c r="N3179" s="333"/>
    </row>
    <row r="3180" spans="2:14" x14ac:dyDescent="0.2">
      <c r="B3180" s="328"/>
      <c r="C3180" s="328"/>
      <c r="D3180" s="329"/>
      <c r="E3180" s="330"/>
      <c r="F3180" s="330"/>
      <c r="G3180" s="330"/>
      <c r="H3180" s="331"/>
      <c r="I3180" s="332"/>
      <c r="J3180" s="332"/>
      <c r="K3180" s="332"/>
      <c r="L3180" s="332"/>
      <c r="M3180" s="332"/>
      <c r="N3180" s="333"/>
    </row>
    <row r="3181" spans="2:14" x14ac:dyDescent="0.2">
      <c r="B3181" s="328"/>
      <c r="C3181" s="328"/>
      <c r="D3181" s="329"/>
      <c r="E3181" s="330"/>
      <c r="F3181" s="330"/>
      <c r="G3181" s="330"/>
      <c r="H3181" s="331"/>
      <c r="I3181" s="332"/>
      <c r="J3181" s="332"/>
      <c r="K3181" s="332"/>
      <c r="L3181" s="332"/>
      <c r="M3181" s="332"/>
      <c r="N3181" s="333"/>
    </row>
    <row r="3182" spans="2:14" x14ac:dyDescent="0.2">
      <c r="B3182" s="328"/>
      <c r="C3182" s="328"/>
      <c r="D3182" s="329"/>
      <c r="E3182" s="330"/>
      <c r="F3182" s="330"/>
      <c r="G3182" s="330"/>
      <c r="H3182" s="331"/>
      <c r="I3182" s="332"/>
      <c r="J3182" s="332"/>
      <c r="K3182" s="332"/>
      <c r="L3182" s="332"/>
      <c r="M3182" s="332"/>
      <c r="N3182" s="333"/>
    </row>
    <row r="3183" spans="2:14" x14ac:dyDescent="0.2">
      <c r="B3183" s="328"/>
      <c r="C3183" s="328"/>
      <c r="D3183" s="329"/>
      <c r="E3183" s="330"/>
      <c r="F3183" s="330"/>
      <c r="G3183" s="330"/>
      <c r="H3183" s="331"/>
      <c r="I3183" s="332"/>
      <c r="J3183" s="332"/>
      <c r="K3183" s="332"/>
      <c r="L3183" s="332"/>
      <c r="M3183" s="332"/>
      <c r="N3183" s="333"/>
    </row>
    <row r="3184" spans="2:14" x14ac:dyDescent="0.2">
      <c r="B3184" s="328"/>
      <c r="C3184" s="328"/>
      <c r="D3184" s="329"/>
      <c r="E3184" s="330"/>
      <c r="F3184" s="330"/>
      <c r="G3184" s="330"/>
      <c r="H3184" s="331"/>
      <c r="I3184" s="332"/>
      <c r="J3184" s="332"/>
      <c r="K3184" s="332"/>
      <c r="L3184" s="332"/>
      <c r="M3184" s="332"/>
      <c r="N3184" s="333"/>
    </row>
    <row r="3185" spans="2:14" x14ac:dyDescent="0.2">
      <c r="B3185" s="328"/>
      <c r="C3185" s="328"/>
      <c r="D3185" s="329"/>
      <c r="E3185" s="330"/>
      <c r="F3185" s="330"/>
      <c r="G3185" s="330"/>
      <c r="H3185" s="331"/>
      <c r="I3185" s="332"/>
      <c r="J3185" s="332"/>
      <c r="K3185" s="332"/>
      <c r="L3185" s="332"/>
      <c r="M3185" s="332"/>
      <c r="N3185" s="333"/>
    </row>
    <row r="3186" spans="2:14" x14ac:dyDescent="0.2">
      <c r="B3186" s="328"/>
      <c r="C3186" s="328"/>
      <c r="D3186" s="329"/>
      <c r="E3186" s="330"/>
      <c r="F3186" s="330"/>
      <c r="G3186" s="330"/>
      <c r="H3186" s="331"/>
      <c r="I3186" s="332"/>
      <c r="J3186" s="332"/>
      <c r="K3186" s="332"/>
      <c r="L3186" s="332"/>
      <c r="M3186" s="332"/>
      <c r="N3186" s="333"/>
    </row>
    <row r="3187" spans="2:14" x14ac:dyDescent="0.2">
      <c r="B3187" s="328"/>
      <c r="C3187" s="328"/>
      <c r="D3187" s="329"/>
      <c r="E3187" s="330"/>
      <c r="F3187" s="330"/>
      <c r="G3187" s="330"/>
      <c r="H3187" s="331"/>
      <c r="I3187" s="332"/>
      <c r="J3187" s="332"/>
      <c r="K3187" s="332"/>
      <c r="L3187" s="332"/>
      <c r="M3187" s="332"/>
      <c r="N3187" s="333"/>
    </row>
    <row r="3188" spans="2:14" x14ac:dyDescent="0.2">
      <c r="B3188" s="328"/>
      <c r="C3188" s="328"/>
      <c r="D3188" s="329"/>
      <c r="E3188" s="330"/>
      <c r="F3188" s="330"/>
      <c r="G3188" s="330"/>
      <c r="H3188" s="331"/>
      <c r="I3188" s="332"/>
      <c r="J3188" s="332"/>
      <c r="K3188" s="332"/>
      <c r="L3188" s="332"/>
      <c r="M3188" s="332"/>
      <c r="N3188" s="333"/>
    </row>
    <row r="3189" spans="2:14" x14ac:dyDescent="0.2">
      <c r="B3189" s="328"/>
      <c r="C3189" s="328"/>
      <c r="D3189" s="329"/>
      <c r="E3189" s="330"/>
      <c r="F3189" s="330"/>
      <c r="G3189" s="330"/>
      <c r="H3189" s="331"/>
      <c r="I3189" s="332"/>
      <c r="J3189" s="332"/>
      <c r="K3189" s="332"/>
      <c r="L3189" s="332"/>
      <c r="M3189" s="332"/>
      <c r="N3189" s="333"/>
    </row>
    <row r="3190" spans="2:14" x14ac:dyDescent="0.2">
      <c r="B3190" s="328"/>
      <c r="C3190" s="328"/>
      <c r="D3190" s="329"/>
      <c r="E3190" s="330"/>
      <c r="F3190" s="330"/>
      <c r="G3190" s="330"/>
      <c r="H3190" s="331"/>
      <c r="I3190" s="332"/>
      <c r="J3190" s="332"/>
      <c r="K3190" s="332"/>
      <c r="L3190" s="332"/>
      <c r="M3190" s="332"/>
      <c r="N3190" s="333"/>
    </row>
    <row r="3191" spans="2:14" x14ac:dyDescent="0.2">
      <c r="B3191" s="328"/>
      <c r="C3191" s="328"/>
      <c r="D3191" s="329"/>
      <c r="E3191" s="330"/>
      <c r="F3191" s="330"/>
      <c r="G3191" s="330"/>
      <c r="H3191" s="331"/>
      <c r="I3191" s="332"/>
      <c r="J3191" s="332"/>
      <c r="K3191" s="332"/>
      <c r="L3191" s="332"/>
      <c r="M3191" s="332"/>
      <c r="N3191" s="333"/>
    </row>
    <row r="3192" spans="2:14" x14ac:dyDescent="0.2">
      <c r="B3192" s="328"/>
      <c r="C3192" s="328"/>
      <c r="D3192" s="329"/>
      <c r="E3192" s="330"/>
      <c r="F3192" s="330"/>
      <c r="G3192" s="330"/>
      <c r="H3192" s="331"/>
      <c r="I3192" s="332"/>
      <c r="J3192" s="332"/>
      <c r="K3192" s="332"/>
      <c r="L3192" s="332"/>
      <c r="M3192" s="332"/>
      <c r="N3192" s="333"/>
    </row>
    <row r="3193" spans="2:14" x14ac:dyDescent="0.2">
      <c r="B3193" s="328"/>
      <c r="C3193" s="328"/>
      <c r="D3193" s="329"/>
      <c r="E3193" s="330"/>
      <c r="F3193" s="330"/>
      <c r="G3193" s="330"/>
      <c r="H3193" s="331"/>
      <c r="I3193" s="332"/>
      <c r="J3193" s="332"/>
      <c r="K3193" s="332"/>
      <c r="L3193" s="332"/>
      <c r="M3193" s="332"/>
      <c r="N3193" s="333"/>
    </row>
    <row r="3194" spans="2:14" x14ac:dyDescent="0.2">
      <c r="B3194" s="328"/>
      <c r="C3194" s="328"/>
      <c r="D3194" s="329"/>
      <c r="E3194" s="330"/>
      <c r="F3194" s="330"/>
      <c r="G3194" s="330"/>
      <c r="H3194" s="331"/>
      <c r="I3194" s="332"/>
      <c r="J3194" s="332"/>
      <c r="K3194" s="332"/>
      <c r="L3194" s="332"/>
      <c r="M3194" s="332"/>
      <c r="N3194" s="333"/>
    </row>
    <row r="3195" spans="2:14" x14ac:dyDescent="0.2">
      <c r="B3195" s="328"/>
      <c r="C3195" s="328"/>
      <c r="D3195" s="329"/>
      <c r="E3195" s="330"/>
      <c r="F3195" s="330"/>
      <c r="G3195" s="330"/>
      <c r="H3195" s="331"/>
      <c r="I3195" s="332"/>
      <c r="J3195" s="332"/>
      <c r="K3195" s="332"/>
      <c r="L3195" s="332"/>
      <c r="M3195" s="332"/>
      <c r="N3195" s="333"/>
    </row>
    <row r="3196" spans="2:14" x14ac:dyDescent="0.2">
      <c r="B3196" s="328"/>
      <c r="C3196" s="328"/>
      <c r="D3196" s="329"/>
      <c r="E3196" s="330"/>
      <c r="F3196" s="330"/>
      <c r="G3196" s="330"/>
      <c r="H3196" s="331"/>
      <c r="I3196" s="332"/>
      <c r="J3196" s="332"/>
      <c r="K3196" s="332"/>
      <c r="L3196" s="332"/>
      <c r="M3196" s="332"/>
      <c r="N3196" s="333"/>
    </row>
    <row r="3197" spans="2:14" x14ac:dyDescent="0.2">
      <c r="B3197" s="328"/>
      <c r="C3197" s="328"/>
      <c r="D3197" s="329"/>
      <c r="E3197" s="330"/>
      <c r="F3197" s="330"/>
      <c r="G3197" s="330"/>
      <c r="H3197" s="331"/>
      <c r="I3197" s="332"/>
      <c r="J3197" s="332"/>
      <c r="K3197" s="332"/>
      <c r="L3197" s="332"/>
      <c r="M3197" s="332"/>
      <c r="N3197" s="333"/>
    </row>
    <row r="3198" spans="2:14" x14ac:dyDescent="0.2">
      <c r="B3198" s="328"/>
      <c r="C3198" s="328"/>
      <c r="D3198" s="329"/>
      <c r="E3198" s="330"/>
      <c r="F3198" s="330"/>
      <c r="G3198" s="330"/>
      <c r="H3198" s="331"/>
      <c r="I3198" s="332"/>
      <c r="J3198" s="332"/>
      <c r="K3198" s="332"/>
      <c r="L3198" s="332"/>
      <c r="M3198" s="332"/>
      <c r="N3198" s="333"/>
    </row>
    <row r="3199" spans="2:14" x14ac:dyDescent="0.2">
      <c r="B3199" s="328"/>
      <c r="C3199" s="328"/>
      <c r="D3199" s="329"/>
      <c r="E3199" s="330"/>
      <c r="F3199" s="330"/>
      <c r="G3199" s="330"/>
      <c r="H3199" s="331"/>
      <c r="I3199" s="332"/>
      <c r="J3199" s="332"/>
      <c r="K3199" s="332"/>
      <c r="L3199" s="332"/>
      <c r="M3199" s="332"/>
      <c r="N3199" s="333"/>
    </row>
    <row r="3200" spans="2:14" x14ac:dyDescent="0.2">
      <c r="B3200" s="328"/>
      <c r="C3200" s="328"/>
      <c r="D3200" s="329"/>
      <c r="E3200" s="330"/>
      <c r="F3200" s="330"/>
      <c r="G3200" s="330"/>
      <c r="H3200" s="331"/>
      <c r="I3200" s="332"/>
      <c r="J3200" s="332"/>
      <c r="K3200" s="332"/>
      <c r="L3200" s="332"/>
      <c r="M3200" s="332"/>
      <c r="N3200" s="333"/>
    </row>
    <row r="3201" spans="2:14" x14ac:dyDescent="0.2">
      <c r="B3201" s="328"/>
      <c r="C3201" s="328"/>
      <c r="D3201" s="329"/>
      <c r="E3201" s="330"/>
      <c r="F3201" s="330"/>
      <c r="G3201" s="330"/>
      <c r="H3201" s="331"/>
      <c r="I3201" s="332"/>
      <c r="J3201" s="332"/>
      <c r="K3201" s="332"/>
      <c r="L3201" s="332"/>
      <c r="M3201" s="332"/>
      <c r="N3201" s="333"/>
    </row>
    <row r="3202" spans="2:14" x14ac:dyDescent="0.2">
      <c r="B3202" s="328"/>
      <c r="C3202" s="328"/>
      <c r="D3202" s="329"/>
      <c r="E3202" s="330"/>
      <c r="F3202" s="330"/>
      <c r="G3202" s="330"/>
      <c r="H3202" s="331"/>
      <c r="I3202" s="332"/>
      <c r="J3202" s="332"/>
      <c r="K3202" s="332"/>
      <c r="L3202" s="332"/>
      <c r="M3202" s="332"/>
      <c r="N3202" s="333"/>
    </row>
    <row r="3203" spans="2:14" x14ac:dyDescent="0.2">
      <c r="B3203" s="328"/>
      <c r="C3203" s="328"/>
      <c r="D3203" s="329"/>
      <c r="E3203" s="330"/>
      <c r="F3203" s="330"/>
      <c r="G3203" s="330"/>
      <c r="H3203" s="331"/>
      <c r="I3203" s="332"/>
      <c r="J3203" s="332"/>
      <c r="K3203" s="332"/>
      <c r="L3203" s="332"/>
      <c r="M3203" s="332"/>
      <c r="N3203" s="333"/>
    </row>
    <row r="3204" spans="2:14" x14ac:dyDescent="0.2">
      <c r="B3204" s="328"/>
      <c r="C3204" s="328"/>
      <c r="D3204" s="329"/>
      <c r="E3204" s="330"/>
      <c r="F3204" s="330"/>
      <c r="G3204" s="330"/>
      <c r="H3204" s="331"/>
      <c r="I3204" s="332"/>
      <c r="J3204" s="332"/>
      <c r="K3204" s="332"/>
      <c r="L3204" s="332"/>
      <c r="M3204" s="332"/>
      <c r="N3204" s="333"/>
    </row>
    <row r="3205" spans="2:14" x14ac:dyDescent="0.2">
      <c r="B3205" s="328"/>
      <c r="C3205" s="328"/>
      <c r="D3205" s="329"/>
      <c r="E3205" s="330"/>
      <c r="F3205" s="330"/>
      <c r="G3205" s="330"/>
      <c r="H3205" s="331"/>
      <c r="I3205" s="332"/>
      <c r="J3205" s="332"/>
      <c r="K3205" s="332"/>
      <c r="L3205" s="332"/>
      <c r="M3205" s="332"/>
      <c r="N3205" s="333"/>
    </row>
    <row r="3206" spans="2:14" x14ac:dyDescent="0.2">
      <c r="B3206" s="328"/>
      <c r="C3206" s="328"/>
      <c r="D3206" s="329"/>
      <c r="E3206" s="330"/>
      <c r="F3206" s="330"/>
      <c r="G3206" s="330"/>
      <c r="H3206" s="331"/>
      <c r="I3206" s="332"/>
      <c r="J3206" s="332"/>
      <c r="K3206" s="332"/>
      <c r="L3206" s="332"/>
      <c r="M3206" s="332"/>
      <c r="N3206" s="333"/>
    </row>
    <row r="3207" spans="2:14" x14ac:dyDescent="0.2">
      <c r="B3207" s="328"/>
      <c r="C3207" s="328"/>
      <c r="D3207" s="329"/>
      <c r="E3207" s="330"/>
      <c r="F3207" s="330"/>
      <c r="G3207" s="330"/>
      <c r="H3207" s="331"/>
      <c r="I3207" s="332"/>
      <c r="J3207" s="332"/>
      <c r="K3207" s="332"/>
      <c r="L3207" s="332"/>
      <c r="M3207" s="332"/>
      <c r="N3207" s="333"/>
    </row>
    <row r="3208" spans="2:14" x14ac:dyDescent="0.2">
      <c r="B3208" s="328"/>
      <c r="C3208" s="328"/>
      <c r="D3208" s="329"/>
      <c r="E3208" s="330"/>
      <c r="F3208" s="330"/>
      <c r="G3208" s="330"/>
      <c r="H3208" s="331"/>
      <c r="I3208" s="332"/>
      <c r="J3208" s="332"/>
      <c r="K3208" s="332"/>
      <c r="L3208" s="332"/>
      <c r="M3208" s="332"/>
      <c r="N3208" s="333"/>
    </row>
    <row r="3209" spans="2:14" x14ac:dyDescent="0.2">
      <c r="B3209" s="328"/>
      <c r="C3209" s="328"/>
      <c r="D3209" s="329"/>
      <c r="E3209" s="330"/>
      <c r="F3209" s="330"/>
      <c r="G3209" s="330"/>
      <c r="H3209" s="331"/>
      <c r="I3209" s="332"/>
      <c r="J3209" s="332"/>
      <c r="K3209" s="332"/>
      <c r="L3209" s="332"/>
      <c r="M3209" s="332"/>
      <c r="N3209" s="333"/>
    </row>
    <row r="3210" spans="2:14" x14ac:dyDescent="0.2">
      <c r="B3210" s="328"/>
      <c r="C3210" s="328"/>
      <c r="D3210" s="329"/>
      <c r="E3210" s="330"/>
      <c r="F3210" s="330"/>
      <c r="G3210" s="330"/>
      <c r="H3210" s="331"/>
      <c r="I3210" s="332"/>
      <c r="J3210" s="332"/>
      <c r="K3210" s="332"/>
      <c r="L3210" s="332"/>
      <c r="M3210" s="332"/>
      <c r="N3210" s="333"/>
    </row>
    <row r="3211" spans="2:14" x14ac:dyDescent="0.2">
      <c r="B3211" s="328"/>
      <c r="C3211" s="328"/>
      <c r="D3211" s="329"/>
      <c r="E3211" s="330"/>
      <c r="F3211" s="330"/>
      <c r="G3211" s="330"/>
      <c r="H3211" s="331"/>
      <c r="I3211" s="332"/>
      <c r="J3211" s="332"/>
      <c r="K3211" s="332"/>
      <c r="L3211" s="332"/>
      <c r="M3211" s="332"/>
      <c r="N3211" s="333"/>
    </row>
    <row r="3212" spans="2:14" x14ac:dyDescent="0.2">
      <c r="B3212" s="328"/>
      <c r="C3212" s="328"/>
      <c r="D3212" s="329"/>
      <c r="E3212" s="330"/>
      <c r="F3212" s="330"/>
      <c r="G3212" s="330"/>
      <c r="H3212" s="331"/>
      <c r="I3212" s="332"/>
      <c r="J3212" s="332"/>
      <c r="K3212" s="332"/>
      <c r="L3212" s="332"/>
      <c r="M3212" s="332"/>
      <c r="N3212" s="333"/>
    </row>
    <row r="3213" spans="2:14" x14ac:dyDescent="0.2">
      <c r="B3213" s="328"/>
      <c r="C3213" s="328"/>
      <c r="D3213" s="329"/>
      <c r="E3213" s="330"/>
      <c r="F3213" s="330"/>
      <c r="G3213" s="330"/>
      <c r="H3213" s="331"/>
      <c r="I3213" s="332"/>
      <c r="J3213" s="332"/>
      <c r="K3213" s="332"/>
      <c r="L3213" s="332"/>
      <c r="M3213" s="332"/>
      <c r="N3213" s="333"/>
    </row>
    <row r="3214" spans="2:14" x14ac:dyDescent="0.2">
      <c r="B3214" s="328"/>
      <c r="C3214" s="328"/>
      <c r="D3214" s="329"/>
      <c r="E3214" s="330"/>
      <c r="F3214" s="330"/>
      <c r="G3214" s="330"/>
      <c r="H3214" s="331"/>
      <c r="I3214" s="332"/>
      <c r="J3214" s="332"/>
      <c r="K3214" s="332"/>
      <c r="L3214" s="332"/>
      <c r="M3214" s="332"/>
      <c r="N3214" s="333"/>
    </row>
    <row r="3215" spans="2:14" x14ac:dyDescent="0.2">
      <c r="B3215" s="328"/>
      <c r="C3215" s="328"/>
      <c r="D3215" s="329"/>
      <c r="E3215" s="330"/>
      <c r="F3215" s="330"/>
      <c r="G3215" s="330"/>
      <c r="H3215" s="331"/>
      <c r="I3215" s="332"/>
      <c r="J3215" s="332"/>
      <c r="K3215" s="332"/>
      <c r="L3215" s="332"/>
      <c r="M3215" s="332"/>
      <c r="N3215" s="333"/>
    </row>
    <row r="3216" spans="2:14" x14ac:dyDescent="0.2">
      <c r="B3216" s="328"/>
      <c r="C3216" s="328"/>
      <c r="D3216" s="329"/>
      <c r="E3216" s="330"/>
      <c r="F3216" s="330"/>
      <c r="G3216" s="330"/>
      <c r="H3216" s="331"/>
      <c r="I3216" s="332"/>
      <c r="J3216" s="332"/>
      <c r="K3216" s="332"/>
      <c r="L3216" s="332"/>
      <c r="M3216" s="332"/>
      <c r="N3216" s="333"/>
    </row>
    <row r="3217" spans="2:14" x14ac:dyDescent="0.2">
      <c r="B3217" s="328"/>
      <c r="C3217" s="328"/>
      <c r="D3217" s="329"/>
      <c r="E3217" s="330"/>
      <c r="F3217" s="330"/>
      <c r="G3217" s="330"/>
      <c r="H3217" s="331"/>
      <c r="I3217" s="332"/>
      <c r="J3217" s="332"/>
      <c r="K3217" s="332"/>
      <c r="L3217" s="332"/>
      <c r="M3217" s="332"/>
      <c r="N3217" s="333"/>
    </row>
    <row r="3218" spans="2:14" x14ac:dyDescent="0.2">
      <c r="B3218" s="328"/>
      <c r="C3218" s="328"/>
      <c r="D3218" s="329"/>
      <c r="E3218" s="330"/>
      <c r="F3218" s="330"/>
      <c r="G3218" s="330"/>
      <c r="H3218" s="331"/>
      <c r="I3218" s="332"/>
      <c r="J3218" s="332"/>
      <c r="K3218" s="332"/>
      <c r="L3218" s="332"/>
      <c r="M3218" s="332"/>
      <c r="N3218" s="333"/>
    </row>
    <row r="3219" spans="2:14" x14ac:dyDescent="0.2">
      <c r="B3219" s="328"/>
      <c r="C3219" s="328"/>
      <c r="D3219" s="329"/>
      <c r="E3219" s="330"/>
      <c r="F3219" s="330"/>
      <c r="G3219" s="330"/>
      <c r="H3219" s="331"/>
      <c r="I3219" s="332"/>
      <c r="J3219" s="332"/>
      <c r="K3219" s="332"/>
      <c r="L3219" s="332"/>
      <c r="M3219" s="332"/>
      <c r="N3219" s="333"/>
    </row>
    <row r="3220" spans="2:14" x14ac:dyDescent="0.2">
      <c r="B3220" s="328"/>
      <c r="C3220" s="328"/>
      <c r="D3220" s="329"/>
      <c r="E3220" s="330"/>
      <c r="F3220" s="330"/>
      <c r="G3220" s="330"/>
      <c r="H3220" s="331"/>
      <c r="I3220" s="332"/>
      <c r="J3220" s="332"/>
      <c r="K3220" s="332"/>
      <c r="L3220" s="332"/>
      <c r="M3220" s="332"/>
      <c r="N3220" s="333"/>
    </row>
    <row r="3221" spans="2:14" x14ac:dyDescent="0.2">
      <c r="B3221" s="328"/>
      <c r="C3221" s="328"/>
      <c r="D3221" s="329"/>
      <c r="E3221" s="330"/>
      <c r="F3221" s="330"/>
      <c r="G3221" s="330"/>
      <c r="H3221" s="331"/>
      <c r="I3221" s="332"/>
      <c r="J3221" s="332"/>
      <c r="K3221" s="332"/>
      <c r="L3221" s="332"/>
      <c r="M3221" s="332"/>
      <c r="N3221" s="333"/>
    </row>
    <row r="3222" spans="2:14" x14ac:dyDescent="0.2">
      <c r="B3222" s="328"/>
      <c r="C3222" s="328"/>
      <c r="D3222" s="329"/>
      <c r="E3222" s="330"/>
      <c r="F3222" s="330"/>
      <c r="G3222" s="330"/>
      <c r="H3222" s="331"/>
      <c r="I3222" s="332"/>
      <c r="J3222" s="332"/>
      <c r="K3222" s="332"/>
      <c r="L3222" s="332"/>
      <c r="M3222" s="332"/>
      <c r="N3222" s="333"/>
    </row>
    <row r="3223" spans="2:14" x14ac:dyDescent="0.2">
      <c r="B3223" s="328"/>
      <c r="C3223" s="328"/>
      <c r="D3223" s="329"/>
      <c r="E3223" s="330"/>
      <c r="F3223" s="330"/>
      <c r="G3223" s="330"/>
      <c r="H3223" s="331"/>
      <c r="I3223" s="332"/>
      <c r="J3223" s="332"/>
      <c r="K3223" s="332"/>
      <c r="L3223" s="332"/>
      <c r="M3223" s="332"/>
      <c r="N3223" s="333"/>
    </row>
    <row r="3224" spans="2:14" x14ac:dyDescent="0.2">
      <c r="B3224" s="328"/>
      <c r="C3224" s="328"/>
      <c r="D3224" s="329"/>
      <c r="E3224" s="330"/>
      <c r="F3224" s="330"/>
      <c r="G3224" s="330"/>
      <c r="H3224" s="331"/>
      <c r="I3224" s="332"/>
      <c r="J3224" s="332"/>
      <c r="K3224" s="332"/>
      <c r="L3224" s="332"/>
      <c r="M3224" s="332"/>
      <c r="N3224" s="333"/>
    </row>
    <row r="3225" spans="2:14" x14ac:dyDescent="0.2">
      <c r="B3225" s="328"/>
      <c r="C3225" s="328"/>
      <c r="D3225" s="329"/>
      <c r="E3225" s="330"/>
      <c r="F3225" s="330"/>
      <c r="G3225" s="330"/>
      <c r="H3225" s="331"/>
      <c r="I3225" s="332"/>
      <c r="J3225" s="332"/>
      <c r="K3225" s="332"/>
      <c r="L3225" s="332"/>
      <c r="M3225" s="332"/>
      <c r="N3225" s="333"/>
    </row>
    <row r="3226" spans="2:14" x14ac:dyDescent="0.2">
      <c r="B3226" s="328"/>
      <c r="C3226" s="328"/>
      <c r="D3226" s="329"/>
      <c r="E3226" s="330"/>
      <c r="F3226" s="330"/>
      <c r="G3226" s="330"/>
      <c r="H3226" s="331"/>
      <c r="I3226" s="332"/>
      <c r="J3226" s="332"/>
      <c r="K3226" s="332"/>
      <c r="L3226" s="332"/>
      <c r="M3226" s="332"/>
      <c r="N3226" s="333"/>
    </row>
    <row r="3227" spans="2:14" x14ac:dyDescent="0.2">
      <c r="B3227" s="328"/>
      <c r="C3227" s="328"/>
      <c r="D3227" s="329"/>
      <c r="E3227" s="330"/>
      <c r="F3227" s="330"/>
      <c r="G3227" s="330"/>
      <c r="H3227" s="331"/>
      <c r="I3227" s="332"/>
      <c r="J3227" s="332"/>
      <c r="K3227" s="332"/>
      <c r="L3227" s="332"/>
      <c r="M3227" s="332"/>
      <c r="N3227" s="333"/>
    </row>
    <row r="3228" spans="2:14" x14ac:dyDescent="0.2">
      <c r="B3228" s="328"/>
      <c r="C3228" s="328"/>
      <c r="D3228" s="329"/>
      <c r="E3228" s="330"/>
      <c r="F3228" s="330"/>
      <c r="G3228" s="330"/>
      <c r="H3228" s="331"/>
      <c r="I3228" s="332"/>
      <c r="J3228" s="332"/>
      <c r="K3228" s="332"/>
      <c r="L3228" s="332"/>
      <c r="M3228" s="332"/>
      <c r="N3228" s="333"/>
    </row>
    <row r="3229" spans="2:14" x14ac:dyDescent="0.2">
      <c r="B3229" s="328"/>
      <c r="C3229" s="328"/>
      <c r="D3229" s="329"/>
      <c r="E3229" s="330"/>
      <c r="F3229" s="330"/>
      <c r="G3229" s="330"/>
      <c r="H3229" s="331"/>
      <c r="I3229" s="332"/>
      <c r="J3229" s="332"/>
      <c r="K3229" s="332"/>
      <c r="L3229" s="332"/>
      <c r="M3229" s="332"/>
      <c r="N3229" s="333"/>
    </row>
    <row r="3230" spans="2:14" x14ac:dyDescent="0.2">
      <c r="B3230" s="328"/>
      <c r="C3230" s="328"/>
      <c r="D3230" s="329"/>
      <c r="E3230" s="330"/>
      <c r="F3230" s="330"/>
      <c r="G3230" s="330"/>
      <c r="H3230" s="331"/>
      <c r="I3230" s="332"/>
      <c r="J3230" s="332"/>
      <c r="K3230" s="332"/>
      <c r="L3230" s="332"/>
      <c r="M3230" s="332"/>
      <c r="N3230" s="333"/>
    </row>
    <row r="3231" spans="2:14" x14ac:dyDescent="0.2">
      <c r="B3231" s="328"/>
      <c r="C3231" s="328"/>
      <c r="D3231" s="329"/>
      <c r="E3231" s="330"/>
      <c r="F3231" s="330"/>
      <c r="G3231" s="330"/>
      <c r="H3231" s="331"/>
      <c r="I3231" s="332"/>
      <c r="J3231" s="332"/>
      <c r="K3231" s="332"/>
      <c r="L3231" s="332"/>
      <c r="M3231" s="332"/>
      <c r="N3231" s="333"/>
    </row>
    <row r="3232" spans="2:14" x14ac:dyDescent="0.2">
      <c r="B3232" s="328"/>
      <c r="C3232" s="328"/>
      <c r="D3232" s="329"/>
      <c r="E3232" s="330"/>
      <c r="F3232" s="330"/>
      <c r="G3232" s="330"/>
      <c r="H3232" s="331"/>
      <c r="I3232" s="332"/>
      <c r="J3232" s="332"/>
      <c r="K3232" s="332"/>
      <c r="L3232" s="332"/>
      <c r="M3232" s="332"/>
      <c r="N3232" s="333"/>
    </row>
    <row r="3233" spans="2:14" x14ac:dyDescent="0.2">
      <c r="B3233" s="328"/>
      <c r="C3233" s="328"/>
      <c r="D3233" s="329"/>
      <c r="E3233" s="330"/>
      <c r="F3233" s="330"/>
      <c r="G3233" s="330"/>
      <c r="H3233" s="331"/>
      <c r="I3233" s="332"/>
      <c r="J3233" s="332"/>
      <c r="K3233" s="332"/>
      <c r="L3233" s="332"/>
      <c r="M3233" s="332"/>
      <c r="N3233" s="333"/>
    </row>
    <row r="3234" spans="2:14" x14ac:dyDescent="0.2">
      <c r="B3234" s="328"/>
      <c r="C3234" s="328"/>
      <c r="D3234" s="329"/>
      <c r="E3234" s="330"/>
      <c r="F3234" s="330"/>
      <c r="G3234" s="330"/>
      <c r="H3234" s="331"/>
      <c r="I3234" s="332"/>
      <c r="J3234" s="332"/>
      <c r="K3234" s="332"/>
      <c r="L3234" s="332"/>
      <c r="M3234" s="332"/>
      <c r="N3234" s="333"/>
    </row>
    <row r="3235" spans="2:14" x14ac:dyDescent="0.2">
      <c r="B3235" s="328"/>
      <c r="C3235" s="328"/>
      <c r="D3235" s="329"/>
      <c r="E3235" s="330"/>
      <c r="F3235" s="330"/>
      <c r="G3235" s="330"/>
      <c r="H3235" s="331"/>
      <c r="I3235" s="332"/>
      <c r="J3235" s="332"/>
      <c r="K3235" s="332"/>
      <c r="L3235" s="332"/>
      <c r="M3235" s="332"/>
      <c r="N3235" s="333"/>
    </row>
    <row r="3236" spans="2:14" x14ac:dyDescent="0.2">
      <c r="B3236" s="328"/>
      <c r="C3236" s="328"/>
      <c r="D3236" s="329"/>
      <c r="E3236" s="330"/>
      <c r="F3236" s="330"/>
      <c r="G3236" s="330"/>
      <c r="H3236" s="331"/>
      <c r="I3236" s="332"/>
      <c r="J3236" s="332"/>
      <c r="K3236" s="332"/>
      <c r="L3236" s="332"/>
      <c r="M3236" s="332"/>
      <c r="N3236" s="333"/>
    </row>
    <row r="3237" spans="2:14" x14ac:dyDescent="0.2">
      <c r="B3237" s="328"/>
      <c r="C3237" s="328"/>
      <c r="D3237" s="329"/>
      <c r="E3237" s="330"/>
      <c r="F3237" s="330"/>
      <c r="G3237" s="330"/>
      <c r="H3237" s="331"/>
      <c r="I3237" s="332"/>
      <c r="J3237" s="332"/>
      <c r="K3237" s="332"/>
      <c r="L3237" s="332"/>
      <c r="M3237" s="332"/>
      <c r="N3237" s="333"/>
    </row>
    <row r="3238" spans="2:14" x14ac:dyDescent="0.2">
      <c r="B3238" s="328"/>
      <c r="C3238" s="328"/>
      <c r="D3238" s="329"/>
      <c r="E3238" s="330"/>
      <c r="F3238" s="330"/>
      <c r="G3238" s="330"/>
      <c r="H3238" s="331"/>
      <c r="I3238" s="332"/>
      <c r="J3238" s="332"/>
      <c r="K3238" s="332"/>
      <c r="L3238" s="332"/>
      <c r="M3238" s="332"/>
      <c r="N3238" s="333"/>
    </row>
    <row r="3239" spans="2:14" x14ac:dyDescent="0.2">
      <c r="B3239" s="328"/>
      <c r="C3239" s="328"/>
      <c r="D3239" s="329"/>
      <c r="E3239" s="330"/>
      <c r="F3239" s="330"/>
      <c r="G3239" s="330"/>
      <c r="H3239" s="331"/>
      <c r="I3239" s="332"/>
      <c r="J3239" s="332"/>
      <c r="K3239" s="332"/>
      <c r="L3239" s="332"/>
      <c r="M3239" s="332"/>
      <c r="N3239" s="333"/>
    </row>
    <row r="3240" spans="2:14" x14ac:dyDescent="0.2">
      <c r="B3240" s="328"/>
      <c r="C3240" s="328"/>
      <c r="D3240" s="329"/>
      <c r="E3240" s="330"/>
      <c r="F3240" s="330"/>
      <c r="G3240" s="330"/>
      <c r="H3240" s="331"/>
      <c r="I3240" s="332"/>
      <c r="J3240" s="332"/>
      <c r="K3240" s="332"/>
      <c r="L3240" s="332"/>
      <c r="M3240" s="332"/>
      <c r="N3240" s="333"/>
    </row>
    <row r="3241" spans="2:14" x14ac:dyDescent="0.2">
      <c r="B3241" s="328"/>
      <c r="C3241" s="328"/>
      <c r="D3241" s="329"/>
      <c r="E3241" s="330"/>
      <c r="F3241" s="330"/>
      <c r="G3241" s="330"/>
      <c r="H3241" s="331"/>
      <c r="I3241" s="332"/>
      <c r="J3241" s="332"/>
      <c r="K3241" s="332"/>
      <c r="L3241" s="332"/>
      <c r="M3241" s="332"/>
      <c r="N3241" s="333"/>
    </row>
    <row r="3242" spans="2:14" x14ac:dyDescent="0.2">
      <c r="B3242" s="328"/>
      <c r="C3242" s="328"/>
      <c r="D3242" s="329"/>
      <c r="E3242" s="330"/>
      <c r="F3242" s="330"/>
      <c r="G3242" s="330"/>
      <c r="H3242" s="331"/>
      <c r="I3242" s="332"/>
      <c r="J3242" s="332"/>
      <c r="K3242" s="332"/>
      <c r="L3242" s="332"/>
      <c r="M3242" s="332"/>
      <c r="N3242" s="333"/>
    </row>
    <row r="3243" spans="2:14" x14ac:dyDescent="0.2">
      <c r="B3243" s="328"/>
      <c r="C3243" s="328"/>
      <c r="D3243" s="329"/>
      <c r="E3243" s="330"/>
      <c r="F3243" s="330"/>
      <c r="G3243" s="330"/>
      <c r="H3243" s="331"/>
      <c r="I3243" s="332"/>
      <c r="J3243" s="332"/>
      <c r="K3243" s="332"/>
      <c r="L3243" s="332"/>
      <c r="M3243" s="332"/>
      <c r="N3243" s="333"/>
    </row>
    <row r="3244" spans="2:14" x14ac:dyDescent="0.2">
      <c r="B3244" s="328"/>
      <c r="C3244" s="328"/>
      <c r="D3244" s="329"/>
      <c r="E3244" s="330"/>
      <c r="F3244" s="330"/>
      <c r="G3244" s="330"/>
      <c r="H3244" s="331"/>
      <c r="I3244" s="332"/>
      <c r="J3244" s="332"/>
      <c r="K3244" s="332"/>
      <c r="L3244" s="332"/>
      <c r="M3244" s="332"/>
      <c r="N3244" s="333"/>
    </row>
    <row r="3245" spans="2:14" x14ac:dyDescent="0.2">
      <c r="B3245" s="328"/>
      <c r="C3245" s="328"/>
      <c r="D3245" s="329"/>
      <c r="E3245" s="330"/>
      <c r="F3245" s="330"/>
      <c r="G3245" s="330"/>
      <c r="H3245" s="331"/>
      <c r="I3245" s="332"/>
      <c r="J3245" s="332"/>
      <c r="K3245" s="332"/>
      <c r="L3245" s="332"/>
      <c r="M3245" s="332"/>
      <c r="N3245" s="333"/>
    </row>
    <row r="3246" spans="2:14" x14ac:dyDescent="0.2">
      <c r="B3246" s="328"/>
      <c r="C3246" s="328"/>
      <c r="D3246" s="329"/>
      <c r="E3246" s="330"/>
      <c r="F3246" s="330"/>
      <c r="G3246" s="330"/>
      <c r="H3246" s="331"/>
      <c r="I3246" s="332"/>
      <c r="J3246" s="332"/>
      <c r="K3246" s="332"/>
      <c r="L3246" s="332"/>
      <c r="M3246" s="332"/>
      <c r="N3246" s="333"/>
    </row>
    <row r="3247" spans="2:14" x14ac:dyDescent="0.2">
      <c r="B3247" s="328"/>
      <c r="C3247" s="328"/>
      <c r="D3247" s="329"/>
      <c r="E3247" s="330"/>
      <c r="F3247" s="330"/>
      <c r="G3247" s="330"/>
      <c r="H3247" s="331"/>
      <c r="I3247" s="332"/>
      <c r="J3247" s="332"/>
      <c r="K3247" s="332"/>
      <c r="L3247" s="332"/>
      <c r="M3247" s="332"/>
      <c r="N3247" s="333"/>
    </row>
    <row r="3248" spans="2:14" x14ac:dyDescent="0.2">
      <c r="B3248" s="328"/>
      <c r="C3248" s="328"/>
      <c r="D3248" s="329"/>
      <c r="E3248" s="330"/>
      <c r="F3248" s="330"/>
      <c r="G3248" s="330"/>
      <c r="H3248" s="331"/>
      <c r="I3248" s="332"/>
      <c r="J3248" s="332"/>
      <c r="K3248" s="332"/>
      <c r="L3248" s="332"/>
      <c r="M3248" s="332"/>
      <c r="N3248" s="333"/>
    </row>
    <row r="3249" spans="2:14" x14ac:dyDescent="0.2">
      <c r="B3249" s="328"/>
      <c r="C3249" s="328"/>
      <c r="D3249" s="329"/>
      <c r="E3249" s="330"/>
      <c r="F3249" s="330"/>
      <c r="G3249" s="330"/>
      <c r="H3249" s="331"/>
      <c r="I3249" s="332"/>
      <c r="J3249" s="332"/>
      <c r="K3249" s="332"/>
      <c r="L3249" s="332"/>
      <c r="M3249" s="332"/>
      <c r="N3249" s="333"/>
    </row>
    <row r="3250" spans="2:14" x14ac:dyDescent="0.2">
      <c r="B3250" s="328"/>
      <c r="C3250" s="328"/>
      <c r="D3250" s="329"/>
      <c r="E3250" s="330"/>
      <c r="F3250" s="330"/>
      <c r="G3250" s="330"/>
      <c r="H3250" s="331"/>
      <c r="I3250" s="332"/>
      <c r="J3250" s="332"/>
      <c r="K3250" s="332"/>
      <c r="L3250" s="332"/>
      <c r="M3250" s="332"/>
      <c r="N3250" s="333"/>
    </row>
    <row r="3251" spans="2:14" x14ac:dyDescent="0.2">
      <c r="B3251" s="328"/>
      <c r="C3251" s="328"/>
      <c r="D3251" s="329"/>
      <c r="E3251" s="330"/>
      <c r="F3251" s="330"/>
      <c r="G3251" s="330"/>
      <c r="H3251" s="331"/>
      <c r="I3251" s="332"/>
      <c r="J3251" s="332"/>
      <c r="K3251" s="332"/>
      <c r="L3251" s="332"/>
      <c r="M3251" s="332"/>
      <c r="N3251" s="333"/>
    </row>
    <row r="3252" spans="2:14" x14ac:dyDescent="0.2">
      <c r="B3252" s="328"/>
      <c r="C3252" s="328"/>
      <c r="D3252" s="329"/>
      <c r="E3252" s="330"/>
      <c r="F3252" s="330"/>
      <c r="G3252" s="330"/>
      <c r="H3252" s="331"/>
      <c r="I3252" s="332"/>
      <c r="J3252" s="332"/>
      <c r="K3252" s="332"/>
      <c r="L3252" s="332"/>
      <c r="M3252" s="332"/>
      <c r="N3252" s="333"/>
    </row>
    <row r="3253" spans="2:14" x14ac:dyDescent="0.2">
      <c r="B3253" s="328"/>
      <c r="C3253" s="328"/>
      <c r="D3253" s="329"/>
      <c r="E3253" s="330"/>
      <c r="F3253" s="330"/>
      <c r="G3253" s="330"/>
      <c r="H3253" s="331"/>
      <c r="I3253" s="332"/>
      <c r="J3253" s="332"/>
      <c r="K3253" s="332"/>
      <c r="L3253" s="332"/>
      <c r="M3253" s="332"/>
      <c r="N3253" s="333"/>
    </row>
    <row r="3254" spans="2:14" x14ac:dyDescent="0.2">
      <c r="B3254" s="328"/>
      <c r="C3254" s="328"/>
      <c r="D3254" s="329"/>
      <c r="E3254" s="330"/>
      <c r="F3254" s="330"/>
      <c r="G3254" s="330"/>
      <c r="H3254" s="331"/>
      <c r="I3254" s="332"/>
      <c r="J3254" s="332"/>
      <c r="K3254" s="332"/>
      <c r="L3254" s="332"/>
      <c r="M3254" s="332"/>
      <c r="N3254" s="333"/>
    </row>
    <row r="3255" spans="2:14" x14ac:dyDescent="0.2">
      <c r="B3255" s="328"/>
      <c r="C3255" s="328"/>
      <c r="D3255" s="329"/>
      <c r="E3255" s="330"/>
      <c r="F3255" s="330"/>
      <c r="G3255" s="330"/>
      <c r="H3255" s="331"/>
      <c r="I3255" s="332"/>
      <c r="J3255" s="332"/>
      <c r="K3255" s="332"/>
      <c r="L3255" s="332"/>
      <c r="M3255" s="332"/>
      <c r="N3255" s="333"/>
    </row>
    <row r="3256" spans="2:14" x14ac:dyDescent="0.2">
      <c r="B3256" s="328"/>
      <c r="C3256" s="328"/>
      <c r="D3256" s="329"/>
      <c r="E3256" s="330"/>
      <c r="F3256" s="330"/>
      <c r="G3256" s="330"/>
      <c r="H3256" s="331"/>
      <c r="I3256" s="332"/>
      <c r="J3256" s="332"/>
      <c r="K3256" s="332"/>
      <c r="L3256" s="332"/>
      <c r="M3256" s="332"/>
      <c r="N3256" s="333"/>
    </row>
    <row r="3257" spans="2:14" x14ac:dyDescent="0.2">
      <c r="B3257" s="328"/>
      <c r="C3257" s="328"/>
      <c r="D3257" s="329"/>
      <c r="E3257" s="330"/>
      <c r="F3257" s="330"/>
      <c r="G3257" s="330"/>
      <c r="H3257" s="331"/>
      <c r="I3257" s="332"/>
      <c r="J3257" s="332"/>
      <c r="K3257" s="332"/>
      <c r="L3257" s="332"/>
      <c r="M3257" s="332"/>
      <c r="N3257" s="333"/>
    </row>
    <row r="3258" spans="2:14" x14ac:dyDescent="0.2">
      <c r="B3258" s="328"/>
      <c r="C3258" s="328"/>
      <c r="D3258" s="329"/>
      <c r="E3258" s="330"/>
      <c r="F3258" s="330"/>
      <c r="G3258" s="330"/>
      <c r="H3258" s="331"/>
      <c r="I3258" s="332"/>
      <c r="J3258" s="332"/>
      <c r="K3258" s="332"/>
      <c r="L3258" s="332"/>
      <c r="M3258" s="332"/>
      <c r="N3258" s="333"/>
    </row>
    <row r="3259" spans="2:14" x14ac:dyDescent="0.2">
      <c r="B3259" s="328"/>
      <c r="C3259" s="328"/>
      <c r="D3259" s="329"/>
      <c r="E3259" s="330"/>
      <c r="F3259" s="330"/>
      <c r="G3259" s="330"/>
      <c r="H3259" s="331"/>
      <c r="I3259" s="332"/>
      <c r="J3259" s="332"/>
      <c r="K3259" s="332"/>
      <c r="L3259" s="332"/>
      <c r="M3259" s="332"/>
      <c r="N3259" s="333"/>
    </row>
    <row r="3260" spans="2:14" x14ac:dyDescent="0.2">
      <c r="B3260" s="328"/>
      <c r="C3260" s="328"/>
      <c r="D3260" s="329"/>
      <c r="E3260" s="330"/>
      <c r="F3260" s="330"/>
      <c r="G3260" s="330"/>
      <c r="H3260" s="331"/>
      <c r="I3260" s="332"/>
      <c r="J3260" s="332"/>
      <c r="K3260" s="332"/>
      <c r="L3260" s="332"/>
      <c r="M3260" s="332"/>
      <c r="N3260" s="333"/>
    </row>
    <row r="3261" spans="2:14" x14ac:dyDescent="0.2">
      <c r="B3261" s="328"/>
      <c r="C3261" s="328"/>
      <c r="D3261" s="329"/>
      <c r="E3261" s="330"/>
      <c r="F3261" s="330"/>
      <c r="G3261" s="330"/>
      <c r="H3261" s="331"/>
      <c r="I3261" s="332"/>
      <c r="J3261" s="332"/>
      <c r="K3261" s="332"/>
      <c r="L3261" s="332"/>
      <c r="M3261" s="332"/>
      <c r="N3261" s="333"/>
    </row>
    <row r="3262" spans="2:14" x14ac:dyDescent="0.2">
      <c r="B3262" s="328"/>
      <c r="C3262" s="328"/>
      <c r="D3262" s="329"/>
      <c r="E3262" s="330"/>
      <c r="F3262" s="330"/>
      <c r="G3262" s="330"/>
      <c r="H3262" s="331"/>
      <c r="I3262" s="332"/>
      <c r="J3262" s="332"/>
      <c r="K3262" s="332"/>
      <c r="L3262" s="332"/>
      <c r="M3262" s="332"/>
      <c r="N3262" s="333"/>
    </row>
    <row r="3263" spans="2:14" x14ac:dyDescent="0.2">
      <c r="B3263" s="328"/>
      <c r="C3263" s="328"/>
      <c r="D3263" s="329"/>
      <c r="E3263" s="330"/>
      <c r="F3263" s="330"/>
      <c r="G3263" s="330"/>
      <c r="H3263" s="331"/>
      <c r="I3263" s="332"/>
      <c r="J3263" s="332"/>
      <c r="K3263" s="332"/>
      <c r="L3263" s="332"/>
      <c r="M3263" s="332"/>
      <c r="N3263" s="333"/>
    </row>
    <row r="3264" spans="2:14" x14ac:dyDescent="0.2">
      <c r="B3264" s="328"/>
      <c r="C3264" s="328"/>
      <c r="D3264" s="329"/>
      <c r="E3264" s="330"/>
      <c r="F3264" s="330"/>
      <c r="G3264" s="330"/>
      <c r="H3264" s="331"/>
      <c r="I3264" s="332"/>
      <c r="J3264" s="332"/>
      <c r="K3264" s="332"/>
      <c r="L3264" s="332"/>
      <c r="M3264" s="332"/>
      <c r="N3264" s="333"/>
    </row>
    <row r="3265" spans="2:14" x14ac:dyDescent="0.2">
      <c r="B3265" s="328"/>
      <c r="C3265" s="328"/>
      <c r="D3265" s="329"/>
      <c r="E3265" s="330"/>
      <c r="F3265" s="330"/>
      <c r="G3265" s="330"/>
      <c r="H3265" s="331"/>
      <c r="I3265" s="332"/>
      <c r="J3265" s="332"/>
      <c r="K3265" s="332"/>
      <c r="L3265" s="332"/>
      <c r="M3265" s="332"/>
      <c r="N3265" s="333"/>
    </row>
    <row r="3266" spans="2:14" x14ac:dyDescent="0.2">
      <c r="B3266" s="328"/>
      <c r="C3266" s="328"/>
      <c r="D3266" s="329"/>
      <c r="E3266" s="330"/>
      <c r="F3266" s="330"/>
      <c r="G3266" s="330"/>
      <c r="H3266" s="331"/>
      <c r="I3266" s="332"/>
      <c r="J3266" s="332"/>
      <c r="K3266" s="332"/>
      <c r="L3266" s="332"/>
      <c r="M3266" s="332"/>
      <c r="N3266" s="333"/>
    </row>
    <row r="3267" spans="2:14" x14ac:dyDescent="0.2">
      <c r="B3267" s="328"/>
      <c r="C3267" s="328"/>
      <c r="D3267" s="329"/>
      <c r="E3267" s="330"/>
      <c r="F3267" s="330"/>
      <c r="G3267" s="330"/>
      <c r="H3267" s="331"/>
      <c r="I3267" s="332"/>
      <c r="J3267" s="332"/>
      <c r="K3267" s="332"/>
      <c r="L3267" s="332"/>
      <c r="M3267" s="332"/>
      <c r="N3267" s="333"/>
    </row>
    <row r="3268" spans="2:14" x14ac:dyDescent="0.2">
      <c r="B3268" s="328"/>
      <c r="C3268" s="328"/>
      <c r="D3268" s="329"/>
      <c r="E3268" s="330"/>
      <c r="F3268" s="330"/>
      <c r="G3268" s="330"/>
      <c r="H3268" s="331"/>
      <c r="I3268" s="332"/>
      <c r="J3268" s="332"/>
      <c r="K3268" s="332"/>
      <c r="L3268" s="332"/>
      <c r="M3268" s="332"/>
      <c r="N3268" s="333"/>
    </row>
    <row r="3269" spans="2:14" x14ac:dyDescent="0.2">
      <c r="B3269" s="328"/>
      <c r="C3269" s="328"/>
      <c r="D3269" s="329"/>
      <c r="E3269" s="330"/>
      <c r="F3269" s="330"/>
      <c r="G3269" s="330"/>
      <c r="H3269" s="331"/>
      <c r="I3269" s="332"/>
      <c r="J3269" s="332"/>
      <c r="K3269" s="332"/>
      <c r="L3269" s="332"/>
      <c r="M3269" s="332"/>
      <c r="N3269" s="333"/>
    </row>
    <row r="3270" spans="2:14" x14ac:dyDescent="0.2">
      <c r="B3270" s="328"/>
      <c r="C3270" s="328"/>
      <c r="D3270" s="329"/>
      <c r="E3270" s="330"/>
      <c r="F3270" s="330"/>
      <c r="G3270" s="330"/>
      <c r="H3270" s="331"/>
      <c r="I3270" s="332"/>
      <c r="J3270" s="332"/>
      <c r="K3270" s="332"/>
      <c r="L3270" s="332"/>
      <c r="M3270" s="332"/>
      <c r="N3270" s="333"/>
    </row>
    <row r="3271" spans="2:14" x14ac:dyDescent="0.2">
      <c r="B3271" s="328"/>
      <c r="C3271" s="328"/>
      <c r="D3271" s="329"/>
      <c r="E3271" s="330"/>
      <c r="F3271" s="330"/>
      <c r="G3271" s="330"/>
      <c r="H3271" s="331"/>
      <c r="I3271" s="332"/>
      <c r="J3271" s="332"/>
      <c r="K3271" s="332"/>
      <c r="L3271" s="332"/>
      <c r="M3271" s="332"/>
      <c r="N3271" s="333"/>
    </row>
    <row r="3272" spans="2:14" x14ac:dyDescent="0.2">
      <c r="B3272" s="328"/>
      <c r="C3272" s="328"/>
      <c r="D3272" s="329"/>
      <c r="E3272" s="330"/>
      <c r="F3272" s="330"/>
      <c r="G3272" s="330"/>
      <c r="H3272" s="331"/>
      <c r="I3272" s="332"/>
      <c r="J3272" s="332"/>
      <c r="K3272" s="332"/>
      <c r="L3272" s="332"/>
      <c r="M3272" s="332"/>
      <c r="N3272" s="333"/>
    </row>
    <row r="3273" spans="2:14" x14ac:dyDescent="0.2">
      <c r="B3273" s="328"/>
      <c r="C3273" s="328"/>
      <c r="D3273" s="329"/>
      <c r="E3273" s="330"/>
      <c r="F3273" s="330"/>
      <c r="G3273" s="330"/>
      <c r="H3273" s="331"/>
      <c r="I3273" s="332"/>
      <c r="J3273" s="332"/>
      <c r="K3273" s="332"/>
      <c r="L3273" s="332"/>
      <c r="M3273" s="332"/>
      <c r="N3273" s="333"/>
    </row>
    <row r="3274" spans="2:14" x14ac:dyDescent="0.2">
      <c r="B3274" s="328"/>
      <c r="C3274" s="328"/>
      <c r="D3274" s="329"/>
      <c r="E3274" s="330"/>
      <c r="F3274" s="330"/>
      <c r="G3274" s="330"/>
      <c r="H3274" s="331"/>
      <c r="I3274" s="332"/>
      <c r="J3274" s="332"/>
      <c r="K3274" s="332"/>
      <c r="L3274" s="332"/>
      <c r="M3274" s="332"/>
      <c r="N3274" s="333"/>
    </row>
    <row r="3275" spans="2:14" x14ac:dyDescent="0.2">
      <c r="B3275" s="328"/>
      <c r="C3275" s="328"/>
      <c r="D3275" s="329"/>
      <c r="E3275" s="330"/>
      <c r="F3275" s="330"/>
      <c r="G3275" s="330"/>
      <c r="H3275" s="331"/>
      <c r="I3275" s="332"/>
      <c r="J3275" s="332"/>
      <c r="K3275" s="332"/>
      <c r="L3275" s="332"/>
      <c r="M3275" s="332"/>
      <c r="N3275" s="333"/>
    </row>
    <row r="3276" spans="2:14" x14ac:dyDescent="0.2">
      <c r="B3276" s="328"/>
      <c r="C3276" s="328"/>
      <c r="D3276" s="329"/>
      <c r="E3276" s="330"/>
      <c r="F3276" s="330"/>
      <c r="G3276" s="330"/>
      <c r="H3276" s="331"/>
      <c r="I3276" s="332"/>
      <c r="J3276" s="332"/>
      <c r="K3276" s="332"/>
      <c r="L3276" s="332"/>
      <c r="M3276" s="332"/>
      <c r="N3276" s="333"/>
    </row>
    <row r="3277" spans="2:14" x14ac:dyDescent="0.2">
      <c r="B3277" s="328"/>
      <c r="C3277" s="328"/>
      <c r="D3277" s="329"/>
      <c r="E3277" s="330"/>
      <c r="F3277" s="330"/>
      <c r="G3277" s="330"/>
      <c r="H3277" s="331"/>
      <c r="I3277" s="332"/>
      <c r="J3277" s="332"/>
      <c r="K3277" s="332"/>
      <c r="L3277" s="332"/>
      <c r="M3277" s="332"/>
      <c r="N3277" s="333"/>
    </row>
    <row r="3278" spans="2:14" x14ac:dyDescent="0.2">
      <c r="B3278" s="328"/>
      <c r="C3278" s="328"/>
      <c r="D3278" s="329"/>
      <c r="E3278" s="330"/>
      <c r="F3278" s="330"/>
      <c r="G3278" s="330"/>
      <c r="H3278" s="331"/>
      <c r="I3278" s="332"/>
      <c r="J3278" s="332"/>
      <c r="K3278" s="332"/>
      <c r="L3278" s="332"/>
      <c r="M3278" s="332"/>
      <c r="N3278" s="333"/>
    </row>
    <row r="3279" spans="2:14" x14ac:dyDescent="0.2">
      <c r="B3279" s="328"/>
      <c r="C3279" s="328"/>
      <c r="D3279" s="329"/>
      <c r="E3279" s="330"/>
      <c r="F3279" s="330"/>
      <c r="G3279" s="330"/>
      <c r="H3279" s="331"/>
      <c r="I3279" s="332"/>
      <c r="J3279" s="332"/>
      <c r="K3279" s="332"/>
      <c r="L3279" s="332"/>
      <c r="M3279" s="332"/>
      <c r="N3279" s="333"/>
    </row>
    <row r="3280" spans="2:14" x14ac:dyDescent="0.2">
      <c r="B3280" s="328"/>
      <c r="C3280" s="328"/>
      <c r="D3280" s="329"/>
      <c r="E3280" s="330"/>
      <c r="F3280" s="330"/>
      <c r="G3280" s="330"/>
      <c r="H3280" s="331"/>
      <c r="I3280" s="332"/>
      <c r="J3280" s="332"/>
      <c r="K3280" s="332"/>
      <c r="L3280" s="332"/>
      <c r="M3280" s="332"/>
      <c r="N3280" s="333"/>
    </row>
    <row r="3281" spans="2:14" x14ac:dyDescent="0.2">
      <c r="B3281" s="328"/>
      <c r="C3281" s="328"/>
      <c r="D3281" s="329"/>
      <c r="E3281" s="330"/>
      <c r="F3281" s="330"/>
      <c r="G3281" s="330"/>
      <c r="H3281" s="331"/>
      <c r="I3281" s="332"/>
      <c r="J3281" s="332"/>
      <c r="K3281" s="332"/>
      <c r="L3281" s="332"/>
      <c r="M3281" s="332"/>
      <c r="N3281" s="333"/>
    </row>
    <row r="3282" spans="2:14" x14ac:dyDescent="0.2">
      <c r="B3282" s="328"/>
      <c r="C3282" s="328"/>
      <c r="D3282" s="329"/>
      <c r="E3282" s="330"/>
      <c r="F3282" s="330"/>
      <c r="G3282" s="330"/>
      <c r="H3282" s="331"/>
      <c r="I3282" s="332"/>
      <c r="J3282" s="332"/>
      <c r="K3282" s="332"/>
      <c r="L3282" s="332"/>
      <c r="M3282" s="332"/>
      <c r="N3282" s="333"/>
    </row>
    <row r="3283" spans="2:14" x14ac:dyDescent="0.2">
      <c r="B3283" s="328"/>
      <c r="C3283" s="328"/>
      <c r="D3283" s="329"/>
      <c r="E3283" s="330"/>
      <c r="F3283" s="330"/>
      <c r="G3283" s="330"/>
      <c r="H3283" s="331"/>
      <c r="I3283" s="332"/>
      <c r="J3283" s="332"/>
      <c r="K3283" s="332"/>
      <c r="L3283" s="332"/>
      <c r="M3283" s="332"/>
      <c r="N3283" s="333"/>
    </row>
    <row r="3284" spans="2:14" x14ac:dyDescent="0.2">
      <c r="B3284" s="328"/>
      <c r="C3284" s="328"/>
      <c r="D3284" s="329"/>
      <c r="E3284" s="330"/>
      <c r="F3284" s="330"/>
      <c r="G3284" s="330"/>
      <c r="H3284" s="331"/>
      <c r="I3284" s="332"/>
      <c r="J3284" s="332"/>
      <c r="K3284" s="332"/>
      <c r="L3284" s="332"/>
      <c r="M3284" s="332"/>
      <c r="N3284" s="333"/>
    </row>
    <row r="3285" spans="2:14" x14ac:dyDescent="0.2">
      <c r="B3285" s="328"/>
      <c r="C3285" s="328"/>
      <c r="D3285" s="329"/>
      <c r="E3285" s="330"/>
      <c r="F3285" s="330"/>
      <c r="G3285" s="330"/>
      <c r="H3285" s="331"/>
      <c r="I3285" s="332"/>
      <c r="J3285" s="332"/>
      <c r="K3285" s="332"/>
      <c r="L3285" s="332"/>
      <c r="M3285" s="332"/>
      <c r="N3285" s="333"/>
    </row>
    <row r="3286" spans="2:14" x14ac:dyDescent="0.2">
      <c r="B3286" s="328"/>
      <c r="C3286" s="328"/>
      <c r="D3286" s="329"/>
      <c r="E3286" s="330"/>
      <c r="F3286" s="330"/>
      <c r="G3286" s="330"/>
      <c r="H3286" s="331"/>
      <c r="I3286" s="332"/>
      <c r="J3286" s="332"/>
      <c r="K3286" s="332"/>
      <c r="L3286" s="332"/>
      <c r="M3286" s="332"/>
      <c r="N3286" s="333"/>
    </row>
    <row r="3287" spans="2:14" x14ac:dyDescent="0.2">
      <c r="B3287" s="328"/>
      <c r="C3287" s="328"/>
      <c r="D3287" s="329"/>
      <c r="E3287" s="330"/>
      <c r="F3287" s="330"/>
      <c r="G3287" s="330"/>
      <c r="H3287" s="331"/>
      <c r="I3287" s="332"/>
      <c r="J3287" s="332"/>
      <c r="K3287" s="332"/>
      <c r="L3287" s="332"/>
      <c r="M3287" s="332"/>
      <c r="N3287" s="333"/>
    </row>
    <row r="3288" spans="2:14" x14ac:dyDescent="0.2">
      <c r="B3288" s="328"/>
      <c r="C3288" s="328"/>
      <c r="D3288" s="329"/>
      <c r="E3288" s="330"/>
      <c r="F3288" s="330"/>
      <c r="G3288" s="330"/>
      <c r="H3288" s="331"/>
      <c r="I3288" s="332"/>
      <c r="J3288" s="332"/>
      <c r="K3288" s="332"/>
      <c r="L3288" s="332"/>
      <c r="M3288" s="332"/>
      <c r="N3288" s="333"/>
    </row>
    <row r="3289" spans="2:14" x14ac:dyDescent="0.2">
      <c r="B3289" s="328"/>
      <c r="C3289" s="328"/>
      <c r="D3289" s="329"/>
      <c r="E3289" s="330"/>
      <c r="F3289" s="330"/>
      <c r="G3289" s="330"/>
      <c r="H3289" s="331"/>
      <c r="I3289" s="332"/>
      <c r="J3289" s="332"/>
      <c r="K3289" s="332"/>
      <c r="L3289" s="332"/>
      <c r="M3289" s="332"/>
      <c r="N3289" s="333"/>
    </row>
    <row r="3290" spans="2:14" x14ac:dyDescent="0.2">
      <c r="B3290" s="328"/>
      <c r="C3290" s="328"/>
      <c r="D3290" s="329"/>
      <c r="E3290" s="330"/>
      <c r="F3290" s="330"/>
      <c r="G3290" s="330"/>
      <c r="H3290" s="331"/>
      <c r="I3290" s="332"/>
      <c r="J3290" s="332"/>
      <c r="K3290" s="332"/>
      <c r="L3290" s="332"/>
      <c r="M3290" s="332"/>
      <c r="N3290" s="333"/>
    </row>
    <row r="3291" spans="2:14" x14ac:dyDescent="0.2">
      <c r="B3291" s="328"/>
      <c r="C3291" s="328"/>
      <c r="D3291" s="329"/>
      <c r="E3291" s="330"/>
      <c r="F3291" s="330"/>
      <c r="G3291" s="330"/>
      <c r="H3291" s="331"/>
      <c r="I3291" s="332"/>
      <c r="J3291" s="332"/>
      <c r="K3291" s="332"/>
      <c r="L3291" s="332"/>
      <c r="M3291" s="332"/>
      <c r="N3291" s="333"/>
    </row>
    <row r="3292" spans="2:14" x14ac:dyDescent="0.2">
      <c r="B3292" s="328"/>
      <c r="C3292" s="328"/>
      <c r="D3292" s="329"/>
      <c r="E3292" s="330"/>
      <c r="F3292" s="330"/>
      <c r="G3292" s="330"/>
      <c r="H3292" s="331"/>
      <c r="I3292" s="332"/>
      <c r="J3292" s="332"/>
      <c r="K3292" s="332"/>
      <c r="L3292" s="332"/>
      <c r="M3292" s="332"/>
      <c r="N3292" s="333"/>
    </row>
    <row r="3293" spans="2:14" x14ac:dyDescent="0.2">
      <c r="B3293" s="328"/>
      <c r="C3293" s="328"/>
      <c r="D3293" s="329"/>
      <c r="E3293" s="330"/>
      <c r="F3293" s="330"/>
      <c r="G3293" s="330"/>
      <c r="H3293" s="331"/>
      <c r="I3293" s="332"/>
      <c r="J3293" s="332"/>
      <c r="K3293" s="332"/>
      <c r="L3293" s="332"/>
      <c r="M3293" s="332"/>
      <c r="N3293" s="333"/>
    </row>
    <row r="3294" spans="2:14" x14ac:dyDescent="0.2">
      <c r="B3294" s="328"/>
      <c r="C3294" s="328"/>
      <c r="D3294" s="329"/>
      <c r="E3294" s="330"/>
      <c r="F3294" s="330"/>
      <c r="G3294" s="330"/>
      <c r="H3294" s="331"/>
      <c r="I3294" s="332"/>
      <c r="J3294" s="332"/>
      <c r="K3294" s="332"/>
      <c r="L3294" s="332"/>
      <c r="M3294" s="332"/>
      <c r="N3294" s="333"/>
    </row>
    <row r="3295" spans="2:14" x14ac:dyDescent="0.2">
      <c r="B3295" s="328"/>
      <c r="C3295" s="328"/>
      <c r="D3295" s="329"/>
      <c r="E3295" s="330"/>
      <c r="F3295" s="330"/>
      <c r="G3295" s="330"/>
      <c r="H3295" s="331"/>
      <c r="I3295" s="332"/>
      <c r="J3295" s="332"/>
      <c r="K3295" s="332"/>
      <c r="L3295" s="332"/>
      <c r="M3295" s="332"/>
      <c r="N3295" s="333"/>
    </row>
    <row r="3296" spans="2:14" x14ac:dyDescent="0.2">
      <c r="B3296" s="328"/>
      <c r="C3296" s="328"/>
      <c r="D3296" s="329"/>
      <c r="E3296" s="330"/>
      <c r="F3296" s="330"/>
      <c r="G3296" s="330"/>
      <c r="H3296" s="331"/>
      <c r="I3296" s="332"/>
      <c r="J3296" s="332"/>
      <c r="K3296" s="332"/>
      <c r="L3296" s="332"/>
      <c r="M3296" s="332"/>
      <c r="N3296" s="333"/>
    </row>
    <row r="3297" spans="2:14" x14ac:dyDescent="0.2">
      <c r="B3297" s="328"/>
      <c r="C3297" s="328"/>
      <c r="D3297" s="329"/>
      <c r="E3297" s="330"/>
      <c r="F3297" s="330"/>
      <c r="G3297" s="330"/>
      <c r="H3297" s="331"/>
      <c r="I3297" s="332"/>
      <c r="J3297" s="332"/>
      <c r="K3297" s="332"/>
      <c r="L3297" s="332"/>
      <c r="M3297" s="332"/>
      <c r="N3297" s="333"/>
    </row>
    <row r="3298" spans="2:14" x14ac:dyDescent="0.2">
      <c r="B3298" s="328"/>
      <c r="C3298" s="328"/>
      <c r="D3298" s="329"/>
      <c r="E3298" s="330"/>
      <c r="F3298" s="330"/>
      <c r="G3298" s="330"/>
      <c r="H3298" s="331"/>
      <c r="I3298" s="332"/>
      <c r="J3298" s="332"/>
      <c r="K3298" s="332"/>
      <c r="L3298" s="332"/>
      <c r="M3298" s="332"/>
      <c r="N3298" s="333"/>
    </row>
    <row r="3299" spans="2:14" x14ac:dyDescent="0.2">
      <c r="B3299" s="328"/>
      <c r="C3299" s="328"/>
      <c r="D3299" s="329"/>
      <c r="E3299" s="330"/>
      <c r="F3299" s="330"/>
      <c r="G3299" s="330"/>
      <c r="H3299" s="331"/>
      <c r="I3299" s="332"/>
      <c r="J3299" s="332"/>
      <c r="K3299" s="332"/>
      <c r="L3299" s="332"/>
      <c r="M3299" s="332"/>
      <c r="N3299" s="333"/>
    </row>
    <row r="3300" spans="2:14" x14ac:dyDescent="0.2">
      <c r="B3300" s="328"/>
      <c r="C3300" s="328"/>
      <c r="D3300" s="329"/>
      <c r="E3300" s="330"/>
      <c r="F3300" s="330"/>
      <c r="G3300" s="330"/>
      <c r="H3300" s="331"/>
      <c r="I3300" s="332"/>
      <c r="J3300" s="332"/>
      <c r="K3300" s="332"/>
      <c r="L3300" s="332"/>
      <c r="M3300" s="332"/>
      <c r="N3300" s="333"/>
    </row>
    <row r="3301" spans="2:14" x14ac:dyDescent="0.2">
      <c r="B3301" s="328"/>
      <c r="C3301" s="328"/>
      <c r="D3301" s="329"/>
      <c r="E3301" s="330"/>
      <c r="F3301" s="330"/>
      <c r="G3301" s="330"/>
      <c r="H3301" s="331"/>
      <c r="I3301" s="332"/>
      <c r="J3301" s="332"/>
      <c r="K3301" s="332"/>
      <c r="L3301" s="332"/>
      <c r="M3301" s="332"/>
      <c r="N3301" s="333"/>
    </row>
    <row r="3302" spans="2:14" x14ac:dyDescent="0.2">
      <c r="B3302" s="328"/>
      <c r="C3302" s="328"/>
      <c r="D3302" s="329"/>
      <c r="E3302" s="330"/>
      <c r="F3302" s="330"/>
      <c r="G3302" s="330"/>
      <c r="H3302" s="331"/>
      <c r="I3302" s="332"/>
      <c r="J3302" s="332"/>
      <c r="K3302" s="332"/>
      <c r="L3302" s="332"/>
      <c r="M3302" s="332"/>
      <c r="N3302" s="333"/>
    </row>
    <row r="3303" spans="2:14" x14ac:dyDescent="0.2">
      <c r="B3303" s="328"/>
      <c r="C3303" s="328"/>
      <c r="D3303" s="329"/>
      <c r="E3303" s="330"/>
      <c r="F3303" s="330"/>
      <c r="G3303" s="330"/>
      <c r="H3303" s="331"/>
      <c r="I3303" s="332"/>
      <c r="J3303" s="332"/>
      <c r="K3303" s="332"/>
      <c r="L3303" s="332"/>
      <c r="M3303" s="332"/>
      <c r="N3303" s="333"/>
    </row>
    <row r="3304" spans="2:14" x14ac:dyDescent="0.2">
      <c r="B3304" s="328"/>
      <c r="C3304" s="328"/>
      <c r="D3304" s="329"/>
      <c r="E3304" s="330"/>
      <c r="F3304" s="330"/>
      <c r="G3304" s="330"/>
      <c r="H3304" s="331"/>
      <c r="I3304" s="332"/>
      <c r="J3304" s="332"/>
      <c r="K3304" s="332"/>
      <c r="L3304" s="332"/>
      <c r="M3304" s="332"/>
      <c r="N3304" s="333"/>
    </row>
    <row r="3305" spans="2:14" x14ac:dyDescent="0.2">
      <c r="B3305" s="328"/>
      <c r="C3305" s="328"/>
      <c r="D3305" s="329"/>
      <c r="E3305" s="330"/>
      <c r="F3305" s="330"/>
      <c r="G3305" s="330"/>
      <c r="H3305" s="331"/>
      <c r="I3305" s="332"/>
      <c r="J3305" s="332"/>
      <c r="K3305" s="332"/>
      <c r="L3305" s="332"/>
      <c r="M3305" s="332"/>
      <c r="N3305" s="333"/>
    </row>
    <row r="3306" spans="2:14" x14ac:dyDescent="0.2">
      <c r="B3306" s="328"/>
      <c r="C3306" s="328"/>
      <c r="D3306" s="329"/>
      <c r="E3306" s="330"/>
      <c r="F3306" s="330"/>
      <c r="G3306" s="330"/>
      <c r="H3306" s="331"/>
      <c r="I3306" s="332"/>
      <c r="J3306" s="332"/>
      <c r="K3306" s="332"/>
      <c r="L3306" s="332"/>
      <c r="M3306" s="332"/>
      <c r="N3306" s="333"/>
    </row>
    <row r="3307" spans="2:14" x14ac:dyDescent="0.2">
      <c r="B3307" s="328"/>
      <c r="C3307" s="328"/>
      <c r="D3307" s="329"/>
      <c r="E3307" s="330"/>
      <c r="F3307" s="330"/>
      <c r="G3307" s="330"/>
      <c r="H3307" s="331"/>
      <c r="I3307" s="332"/>
      <c r="J3307" s="332"/>
      <c r="K3307" s="332"/>
      <c r="L3307" s="332"/>
      <c r="M3307" s="332"/>
      <c r="N3307" s="333"/>
    </row>
    <row r="3308" spans="2:14" x14ac:dyDescent="0.2">
      <c r="B3308" s="328"/>
      <c r="C3308" s="328"/>
      <c r="D3308" s="329"/>
      <c r="E3308" s="330"/>
      <c r="F3308" s="330"/>
      <c r="G3308" s="330"/>
      <c r="H3308" s="331"/>
      <c r="I3308" s="332"/>
      <c r="J3308" s="332"/>
      <c r="K3308" s="332"/>
      <c r="L3308" s="332"/>
      <c r="M3308" s="332"/>
      <c r="N3308" s="333"/>
    </row>
    <row r="3309" spans="2:14" x14ac:dyDescent="0.2">
      <c r="B3309" s="328"/>
      <c r="C3309" s="328"/>
      <c r="D3309" s="329"/>
      <c r="E3309" s="330"/>
      <c r="F3309" s="330"/>
      <c r="G3309" s="330"/>
      <c r="H3309" s="331"/>
      <c r="I3309" s="332"/>
      <c r="J3309" s="332"/>
      <c r="K3309" s="332"/>
      <c r="L3309" s="332"/>
      <c r="M3309" s="332"/>
      <c r="N3309" s="333"/>
    </row>
    <row r="3310" spans="2:14" x14ac:dyDescent="0.2">
      <c r="B3310" s="328"/>
      <c r="C3310" s="328"/>
      <c r="D3310" s="329"/>
      <c r="E3310" s="330"/>
      <c r="F3310" s="330"/>
      <c r="G3310" s="330"/>
      <c r="H3310" s="331"/>
      <c r="I3310" s="332"/>
      <c r="J3310" s="332"/>
      <c r="K3310" s="332"/>
      <c r="L3310" s="332"/>
      <c r="M3310" s="332"/>
      <c r="N3310" s="333"/>
    </row>
    <row r="3311" spans="2:14" x14ac:dyDescent="0.2">
      <c r="B3311" s="328"/>
      <c r="C3311" s="328"/>
      <c r="D3311" s="329"/>
      <c r="E3311" s="330"/>
      <c r="F3311" s="330"/>
      <c r="G3311" s="330"/>
      <c r="H3311" s="331"/>
      <c r="I3311" s="332"/>
      <c r="J3311" s="332"/>
      <c r="K3311" s="332"/>
      <c r="L3311" s="332"/>
      <c r="M3311" s="332"/>
      <c r="N3311" s="333"/>
    </row>
    <row r="3312" spans="2:14" x14ac:dyDescent="0.2">
      <c r="B3312" s="328"/>
      <c r="C3312" s="328"/>
      <c r="D3312" s="329"/>
      <c r="E3312" s="330"/>
      <c r="F3312" s="330"/>
      <c r="G3312" s="330"/>
      <c r="H3312" s="331"/>
      <c r="I3312" s="332"/>
      <c r="J3312" s="332"/>
      <c r="K3312" s="332"/>
      <c r="L3312" s="332"/>
      <c r="M3312" s="332"/>
      <c r="N3312" s="333"/>
    </row>
    <row r="3313" spans="2:14" x14ac:dyDescent="0.2">
      <c r="B3313" s="328"/>
      <c r="C3313" s="328"/>
      <c r="D3313" s="329"/>
      <c r="E3313" s="330"/>
      <c r="F3313" s="330"/>
      <c r="G3313" s="330"/>
      <c r="H3313" s="331"/>
      <c r="I3313" s="332"/>
      <c r="J3313" s="332"/>
      <c r="K3313" s="332"/>
      <c r="L3313" s="332"/>
      <c r="M3313" s="332"/>
      <c r="N3313" s="333"/>
    </row>
    <row r="3314" spans="2:14" x14ac:dyDescent="0.2">
      <c r="B3314" s="328"/>
      <c r="C3314" s="328"/>
      <c r="D3314" s="329"/>
      <c r="E3314" s="330"/>
      <c r="F3314" s="330"/>
      <c r="G3314" s="330"/>
      <c r="H3314" s="331"/>
      <c r="I3314" s="332"/>
      <c r="J3314" s="332"/>
      <c r="K3314" s="332"/>
      <c r="L3314" s="332"/>
      <c r="M3314" s="332"/>
      <c r="N3314" s="333"/>
    </row>
    <row r="3315" spans="2:14" x14ac:dyDescent="0.2">
      <c r="B3315" s="328"/>
      <c r="C3315" s="328"/>
      <c r="D3315" s="329"/>
      <c r="E3315" s="330"/>
      <c r="F3315" s="330"/>
      <c r="G3315" s="330"/>
      <c r="H3315" s="331"/>
      <c r="I3315" s="332"/>
      <c r="J3315" s="332"/>
      <c r="K3315" s="332"/>
      <c r="L3315" s="332"/>
      <c r="M3315" s="332"/>
      <c r="N3315" s="333"/>
    </row>
    <row r="3316" spans="2:14" x14ac:dyDescent="0.2">
      <c r="B3316" s="328"/>
      <c r="C3316" s="328"/>
      <c r="D3316" s="329"/>
      <c r="E3316" s="330"/>
      <c r="F3316" s="330"/>
      <c r="G3316" s="330"/>
      <c r="H3316" s="331"/>
      <c r="I3316" s="332"/>
      <c r="J3316" s="332"/>
      <c r="K3316" s="332"/>
      <c r="L3316" s="332"/>
      <c r="M3316" s="332"/>
      <c r="N3316" s="333"/>
    </row>
    <row r="3317" spans="2:14" x14ac:dyDescent="0.2">
      <c r="B3317" s="328"/>
      <c r="C3317" s="328"/>
      <c r="D3317" s="329"/>
      <c r="E3317" s="330"/>
      <c r="F3317" s="330"/>
      <c r="G3317" s="330"/>
      <c r="H3317" s="331"/>
      <c r="I3317" s="332"/>
      <c r="J3317" s="332"/>
      <c r="K3317" s="332"/>
      <c r="L3317" s="332"/>
      <c r="M3317" s="332"/>
      <c r="N3317" s="333"/>
    </row>
    <row r="3318" spans="2:14" x14ac:dyDescent="0.2">
      <c r="B3318" s="328"/>
      <c r="C3318" s="328"/>
      <c r="D3318" s="329"/>
      <c r="E3318" s="330"/>
      <c r="F3318" s="330"/>
      <c r="G3318" s="330"/>
      <c r="H3318" s="331"/>
      <c r="I3318" s="332"/>
      <c r="J3318" s="332"/>
      <c r="K3318" s="332"/>
      <c r="L3318" s="332"/>
      <c r="M3318" s="332"/>
      <c r="N3318" s="333"/>
    </row>
    <row r="3319" spans="2:14" x14ac:dyDescent="0.2">
      <c r="B3319" s="328"/>
      <c r="C3319" s="328"/>
      <c r="D3319" s="329"/>
      <c r="E3319" s="330"/>
      <c r="F3319" s="330"/>
      <c r="G3319" s="330"/>
      <c r="H3319" s="331"/>
      <c r="I3319" s="332"/>
      <c r="J3319" s="332"/>
      <c r="K3319" s="332"/>
      <c r="L3319" s="332"/>
      <c r="M3319" s="332"/>
      <c r="N3319" s="333"/>
    </row>
    <row r="3320" spans="2:14" x14ac:dyDescent="0.2">
      <c r="B3320" s="328"/>
      <c r="C3320" s="328"/>
      <c r="D3320" s="329"/>
      <c r="E3320" s="330"/>
      <c r="F3320" s="330"/>
      <c r="G3320" s="330"/>
      <c r="H3320" s="331"/>
      <c r="I3320" s="332"/>
      <c r="J3320" s="332"/>
      <c r="K3320" s="332"/>
      <c r="L3320" s="332"/>
      <c r="M3320" s="332"/>
      <c r="N3320" s="333"/>
    </row>
    <row r="3321" spans="2:14" x14ac:dyDescent="0.2">
      <c r="B3321" s="328"/>
      <c r="C3321" s="328"/>
      <c r="D3321" s="329"/>
      <c r="E3321" s="330"/>
      <c r="F3321" s="330"/>
      <c r="G3321" s="330"/>
      <c r="H3321" s="331"/>
      <c r="I3321" s="332"/>
      <c r="J3321" s="332"/>
      <c r="K3321" s="332"/>
      <c r="L3321" s="332"/>
      <c r="M3321" s="332"/>
      <c r="N3321" s="333"/>
    </row>
    <row r="3322" spans="2:14" x14ac:dyDescent="0.2">
      <c r="B3322" s="328"/>
      <c r="C3322" s="328"/>
      <c r="D3322" s="329"/>
      <c r="E3322" s="330"/>
      <c r="F3322" s="330"/>
      <c r="G3322" s="330"/>
      <c r="H3322" s="331"/>
      <c r="I3322" s="332"/>
      <c r="J3322" s="332"/>
      <c r="K3322" s="332"/>
      <c r="L3322" s="332"/>
      <c r="M3322" s="332"/>
      <c r="N3322" s="333"/>
    </row>
    <row r="3323" spans="2:14" x14ac:dyDescent="0.2">
      <c r="B3323" s="328"/>
      <c r="C3323" s="328"/>
      <c r="D3323" s="329"/>
      <c r="E3323" s="330"/>
      <c r="F3323" s="330"/>
      <c r="G3323" s="330"/>
      <c r="H3323" s="331"/>
      <c r="I3323" s="332"/>
      <c r="J3323" s="332"/>
      <c r="K3323" s="332"/>
      <c r="L3323" s="332"/>
      <c r="M3323" s="332"/>
      <c r="N3323" s="333"/>
    </row>
    <row r="3324" spans="2:14" x14ac:dyDescent="0.2">
      <c r="B3324" s="328"/>
      <c r="C3324" s="328"/>
      <c r="D3324" s="329"/>
      <c r="E3324" s="330"/>
      <c r="F3324" s="330"/>
      <c r="G3324" s="330"/>
      <c r="H3324" s="331"/>
      <c r="I3324" s="332"/>
      <c r="J3324" s="332"/>
      <c r="K3324" s="332"/>
      <c r="L3324" s="332"/>
      <c r="M3324" s="332"/>
      <c r="N3324" s="333"/>
    </row>
    <row r="3325" spans="2:14" x14ac:dyDescent="0.2">
      <c r="B3325" s="328"/>
      <c r="C3325" s="328"/>
      <c r="D3325" s="329"/>
      <c r="E3325" s="330"/>
      <c r="F3325" s="330"/>
      <c r="G3325" s="330"/>
      <c r="H3325" s="331"/>
      <c r="I3325" s="332"/>
      <c r="J3325" s="332"/>
      <c r="K3325" s="332"/>
      <c r="L3325" s="332"/>
      <c r="M3325" s="332"/>
      <c r="N3325" s="333"/>
    </row>
    <row r="3326" spans="2:14" x14ac:dyDescent="0.2">
      <c r="B3326" s="328"/>
      <c r="C3326" s="328"/>
      <c r="D3326" s="329"/>
      <c r="E3326" s="330"/>
      <c r="F3326" s="330"/>
      <c r="G3326" s="330"/>
      <c r="H3326" s="331"/>
      <c r="I3326" s="332"/>
      <c r="J3326" s="332"/>
      <c r="K3326" s="332"/>
      <c r="L3326" s="332"/>
      <c r="M3326" s="332"/>
      <c r="N3326" s="333"/>
    </row>
    <row r="3327" spans="2:14" x14ac:dyDescent="0.2">
      <c r="B3327" s="328"/>
      <c r="C3327" s="328"/>
      <c r="D3327" s="329"/>
      <c r="E3327" s="330"/>
      <c r="F3327" s="330"/>
      <c r="G3327" s="330"/>
      <c r="H3327" s="331"/>
      <c r="I3327" s="332"/>
      <c r="J3327" s="332"/>
      <c r="K3327" s="332"/>
      <c r="L3327" s="332"/>
      <c r="M3327" s="332"/>
      <c r="N3327" s="333"/>
    </row>
    <row r="3328" spans="2:14" x14ac:dyDescent="0.2">
      <c r="B3328" s="328"/>
      <c r="C3328" s="328"/>
      <c r="D3328" s="329"/>
      <c r="E3328" s="330"/>
      <c r="F3328" s="330"/>
      <c r="G3328" s="330"/>
      <c r="H3328" s="331"/>
      <c r="I3328" s="332"/>
      <c r="J3328" s="332"/>
      <c r="K3328" s="332"/>
      <c r="L3328" s="332"/>
      <c r="M3328" s="332"/>
      <c r="N3328" s="333"/>
    </row>
    <row r="3329" spans="2:14" x14ac:dyDescent="0.2">
      <c r="B3329" s="328"/>
      <c r="C3329" s="328"/>
      <c r="D3329" s="329"/>
      <c r="E3329" s="330"/>
      <c r="F3329" s="330"/>
      <c r="G3329" s="330"/>
      <c r="H3329" s="331"/>
      <c r="I3329" s="332"/>
      <c r="J3329" s="332"/>
      <c r="K3329" s="332"/>
      <c r="L3329" s="332"/>
      <c r="M3329" s="332"/>
      <c r="N3329" s="333"/>
    </row>
    <row r="3330" spans="2:14" x14ac:dyDescent="0.2">
      <c r="B3330" s="328"/>
      <c r="C3330" s="328"/>
      <c r="D3330" s="329"/>
      <c r="E3330" s="330"/>
      <c r="F3330" s="330"/>
      <c r="G3330" s="330"/>
      <c r="H3330" s="331"/>
      <c r="I3330" s="332"/>
      <c r="J3330" s="332"/>
      <c r="K3330" s="332"/>
      <c r="L3330" s="332"/>
      <c r="M3330" s="332"/>
      <c r="N3330" s="333"/>
    </row>
    <row r="3331" spans="2:14" x14ac:dyDescent="0.2">
      <c r="B3331" s="328"/>
      <c r="C3331" s="328"/>
      <c r="D3331" s="329"/>
      <c r="E3331" s="330"/>
      <c r="F3331" s="330"/>
      <c r="G3331" s="330"/>
      <c r="H3331" s="331"/>
      <c r="I3331" s="332"/>
      <c r="J3331" s="332"/>
      <c r="K3331" s="332"/>
      <c r="L3331" s="332"/>
      <c r="M3331" s="332"/>
      <c r="N3331" s="333"/>
    </row>
    <row r="3332" spans="2:14" x14ac:dyDescent="0.2">
      <c r="B3332" s="328"/>
      <c r="C3332" s="328"/>
      <c r="D3332" s="329"/>
      <c r="E3332" s="330"/>
      <c r="F3332" s="330"/>
      <c r="G3332" s="330"/>
      <c r="H3332" s="331"/>
      <c r="I3332" s="332"/>
      <c r="J3332" s="332"/>
      <c r="K3332" s="332"/>
      <c r="L3332" s="332"/>
      <c r="M3332" s="332"/>
      <c r="N3332" s="333"/>
    </row>
    <row r="3333" spans="2:14" x14ac:dyDescent="0.2">
      <c r="B3333" s="328"/>
      <c r="C3333" s="328"/>
      <c r="D3333" s="329"/>
      <c r="E3333" s="330"/>
      <c r="F3333" s="330"/>
      <c r="G3333" s="330"/>
      <c r="H3333" s="331"/>
      <c r="I3333" s="332"/>
      <c r="J3333" s="332"/>
      <c r="K3333" s="332"/>
      <c r="L3333" s="332"/>
      <c r="M3333" s="332"/>
      <c r="N3333" s="333"/>
    </row>
    <row r="3334" spans="2:14" x14ac:dyDescent="0.2">
      <c r="B3334" s="328"/>
      <c r="C3334" s="328"/>
      <c r="D3334" s="329"/>
      <c r="E3334" s="330"/>
      <c r="F3334" s="330"/>
      <c r="G3334" s="330"/>
      <c r="H3334" s="331"/>
      <c r="I3334" s="332"/>
      <c r="J3334" s="332"/>
      <c r="K3334" s="332"/>
      <c r="L3334" s="332"/>
      <c r="M3334" s="332"/>
      <c r="N3334" s="333"/>
    </row>
    <row r="3335" spans="2:14" x14ac:dyDescent="0.2">
      <c r="B3335" s="328"/>
      <c r="C3335" s="328"/>
      <c r="D3335" s="329"/>
      <c r="E3335" s="330"/>
      <c r="F3335" s="330"/>
      <c r="G3335" s="330"/>
      <c r="H3335" s="331"/>
      <c r="I3335" s="332"/>
      <c r="J3335" s="332"/>
      <c r="K3335" s="332"/>
      <c r="L3335" s="332"/>
      <c r="M3335" s="332"/>
      <c r="N3335" s="333"/>
    </row>
    <row r="3336" spans="2:14" x14ac:dyDescent="0.2">
      <c r="B3336" s="328"/>
      <c r="C3336" s="328"/>
      <c r="D3336" s="329"/>
      <c r="E3336" s="330"/>
      <c r="F3336" s="330"/>
      <c r="G3336" s="330"/>
      <c r="H3336" s="331"/>
      <c r="I3336" s="332"/>
      <c r="J3336" s="332"/>
      <c r="K3336" s="332"/>
      <c r="L3336" s="332"/>
      <c r="M3336" s="332"/>
      <c r="N3336" s="333"/>
    </row>
    <row r="3337" spans="2:14" x14ac:dyDescent="0.2">
      <c r="B3337" s="328"/>
      <c r="C3337" s="328"/>
      <c r="D3337" s="329"/>
      <c r="E3337" s="330"/>
      <c r="F3337" s="330"/>
      <c r="G3337" s="330"/>
      <c r="H3337" s="331"/>
      <c r="I3337" s="332"/>
      <c r="J3337" s="332"/>
      <c r="K3337" s="332"/>
      <c r="L3337" s="332"/>
      <c r="M3337" s="332"/>
      <c r="N3337" s="333"/>
    </row>
    <row r="3338" spans="2:14" x14ac:dyDescent="0.2">
      <c r="B3338" s="328"/>
      <c r="C3338" s="328"/>
      <c r="D3338" s="329"/>
      <c r="E3338" s="330"/>
      <c r="F3338" s="330"/>
      <c r="G3338" s="330"/>
      <c r="H3338" s="331"/>
      <c r="I3338" s="332"/>
      <c r="J3338" s="332"/>
      <c r="K3338" s="332"/>
      <c r="L3338" s="332"/>
      <c r="M3338" s="332"/>
      <c r="N3338" s="333"/>
    </row>
    <row r="3339" spans="2:14" x14ac:dyDescent="0.2">
      <c r="B3339" s="328"/>
      <c r="C3339" s="328"/>
      <c r="D3339" s="329"/>
      <c r="E3339" s="330"/>
      <c r="F3339" s="330"/>
      <c r="G3339" s="330"/>
      <c r="H3339" s="331"/>
      <c r="I3339" s="332"/>
      <c r="J3339" s="332"/>
      <c r="K3339" s="332"/>
      <c r="L3339" s="332"/>
      <c r="M3339" s="332"/>
      <c r="N3339" s="333"/>
    </row>
    <row r="3340" spans="2:14" x14ac:dyDescent="0.2">
      <c r="B3340" s="328"/>
      <c r="C3340" s="328"/>
      <c r="D3340" s="329"/>
      <c r="E3340" s="330"/>
      <c r="F3340" s="330"/>
      <c r="G3340" s="330"/>
      <c r="H3340" s="331"/>
      <c r="I3340" s="332"/>
      <c r="J3340" s="332"/>
      <c r="K3340" s="332"/>
      <c r="L3340" s="332"/>
      <c r="M3340" s="332"/>
      <c r="N3340" s="333"/>
    </row>
    <row r="3341" spans="2:14" x14ac:dyDescent="0.2">
      <c r="B3341" s="328"/>
      <c r="C3341" s="328"/>
      <c r="D3341" s="329"/>
      <c r="E3341" s="330"/>
      <c r="F3341" s="330"/>
      <c r="G3341" s="330"/>
      <c r="H3341" s="331"/>
      <c r="I3341" s="332"/>
      <c r="J3341" s="332"/>
      <c r="K3341" s="332"/>
      <c r="L3341" s="332"/>
      <c r="M3341" s="332"/>
      <c r="N3341" s="333"/>
    </row>
    <row r="3342" spans="2:14" x14ac:dyDescent="0.2">
      <c r="B3342" s="328"/>
      <c r="C3342" s="328"/>
      <c r="D3342" s="329"/>
      <c r="E3342" s="330"/>
      <c r="F3342" s="330"/>
      <c r="G3342" s="330"/>
      <c r="H3342" s="331"/>
      <c r="I3342" s="332"/>
      <c r="J3342" s="332"/>
      <c r="K3342" s="332"/>
      <c r="L3342" s="332"/>
      <c r="M3342" s="332"/>
      <c r="N3342" s="333"/>
    </row>
    <row r="3343" spans="2:14" x14ac:dyDescent="0.2">
      <c r="B3343" s="328"/>
      <c r="C3343" s="328"/>
      <c r="D3343" s="329"/>
      <c r="E3343" s="330"/>
      <c r="F3343" s="330"/>
      <c r="G3343" s="330"/>
      <c r="H3343" s="331"/>
      <c r="I3343" s="332"/>
      <c r="J3343" s="332"/>
      <c r="K3343" s="332"/>
      <c r="L3343" s="332"/>
      <c r="M3343" s="332"/>
      <c r="N3343" s="333"/>
    </row>
    <row r="3344" spans="2:14" x14ac:dyDescent="0.2">
      <c r="B3344" s="328"/>
      <c r="C3344" s="328"/>
      <c r="D3344" s="329"/>
      <c r="E3344" s="330"/>
      <c r="F3344" s="330"/>
      <c r="G3344" s="330"/>
      <c r="H3344" s="331"/>
      <c r="I3344" s="332"/>
      <c r="J3344" s="332"/>
      <c r="K3344" s="332"/>
      <c r="L3344" s="332"/>
      <c r="M3344" s="332"/>
      <c r="N3344" s="333"/>
    </row>
    <row r="3345" spans="2:14" x14ac:dyDescent="0.2">
      <c r="B3345" s="328"/>
      <c r="C3345" s="328"/>
      <c r="D3345" s="329"/>
      <c r="E3345" s="330"/>
      <c r="F3345" s="330"/>
      <c r="G3345" s="330"/>
      <c r="H3345" s="331"/>
      <c r="I3345" s="332"/>
      <c r="J3345" s="332"/>
      <c r="K3345" s="332"/>
      <c r="L3345" s="332"/>
      <c r="M3345" s="332"/>
      <c r="N3345" s="333"/>
    </row>
    <row r="3346" spans="2:14" x14ac:dyDescent="0.2">
      <c r="B3346" s="328"/>
      <c r="C3346" s="328"/>
      <c r="D3346" s="329"/>
      <c r="E3346" s="330"/>
      <c r="F3346" s="330"/>
      <c r="G3346" s="330"/>
      <c r="H3346" s="331"/>
      <c r="I3346" s="332"/>
      <c r="J3346" s="332"/>
      <c r="K3346" s="332"/>
      <c r="L3346" s="332"/>
      <c r="M3346" s="332"/>
      <c r="N3346" s="333"/>
    </row>
    <row r="3347" spans="2:14" x14ac:dyDescent="0.2">
      <c r="B3347" s="328"/>
      <c r="C3347" s="328"/>
      <c r="D3347" s="329"/>
      <c r="E3347" s="330"/>
      <c r="F3347" s="330"/>
      <c r="G3347" s="330"/>
      <c r="H3347" s="331"/>
      <c r="I3347" s="332"/>
      <c r="J3347" s="332"/>
      <c r="K3347" s="332"/>
      <c r="L3347" s="332"/>
      <c r="M3347" s="332"/>
      <c r="N3347" s="333"/>
    </row>
    <row r="3348" spans="2:14" x14ac:dyDescent="0.2">
      <c r="B3348" s="328"/>
      <c r="C3348" s="328"/>
      <c r="D3348" s="329"/>
      <c r="E3348" s="330"/>
      <c r="F3348" s="330"/>
      <c r="G3348" s="330"/>
      <c r="H3348" s="331"/>
      <c r="I3348" s="332"/>
      <c r="J3348" s="332"/>
      <c r="K3348" s="332"/>
      <c r="L3348" s="332"/>
      <c r="M3348" s="332"/>
      <c r="N3348" s="333"/>
    </row>
    <row r="3349" spans="2:14" x14ac:dyDescent="0.2">
      <c r="B3349" s="328"/>
      <c r="C3349" s="328"/>
      <c r="D3349" s="329"/>
      <c r="E3349" s="330"/>
      <c r="F3349" s="330"/>
      <c r="G3349" s="330"/>
      <c r="H3349" s="331"/>
      <c r="I3349" s="332"/>
      <c r="J3349" s="332"/>
      <c r="K3349" s="332"/>
      <c r="L3349" s="332"/>
      <c r="M3349" s="332"/>
      <c r="N3349" s="333"/>
    </row>
    <row r="3350" spans="2:14" x14ac:dyDescent="0.2">
      <c r="B3350" s="328"/>
      <c r="C3350" s="328"/>
      <c r="D3350" s="329"/>
      <c r="E3350" s="330"/>
      <c r="F3350" s="330"/>
      <c r="G3350" s="330"/>
      <c r="H3350" s="331"/>
      <c r="I3350" s="332"/>
      <c r="J3350" s="332"/>
      <c r="K3350" s="332"/>
      <c r="L3350" s="332"/>
      <c r="M3350" s="332"/>
      <c r="N3350" s="333"/>
    </row>
    <row r="3351" spans="2:14" x14ac:dyDescent="0.2">
      <c r="B3351" s="328"/>
      <c r="C3351" s="328"/>
      <c r="D3351" s="329"/>
      <c r="E3351" s="330"/>
      <c r="F3351" s="330"/>
      <c r="G3351" s="330"/>
      <c r="H3351" s="331"/>
      <c r="I3351" s="332"/>
      <c r="J3351" s="332"/>
      <c r="K3351" s="332"/>
      <c r="L3351" s="332"/>
      <c r="M3351" s="332"/>
      <c r="N3351" s="333"/>
    </row>
    <row r="3352" spans="2:14" x14ac:dyDescent="0.2">
      <c r="B3352" s="328"/>
      <c r="C3352" s="328"/>
      <c r="D3352" s="329"/>
      <c r="E3352" s="330"/>
      <c r="F3352" s="330"/>
      <c r="G3352" s="330"/>
      <c r="H3352" s="331"/>
      <c r="I3352" s="332"/>
      <c r="J3352" s="332"/>
      <c r="K3352" s="332"/>
      <c r="L3352" s="332"/>
      <c r="M3352" s="332"/>
      <c r="N3352" s="333"/>
    </row>
    <row r="3353" spans="2:14" x14ac:dyDescent="0.2">
      <c r="B3353" s="328"/>
      <c r="C3353" s="328"/>
      <c r="D3353" s="329"/>
      <c r="E3353" s="330"/>
      <c r="F3353" s="330"/>
      <c r="G3353" s="330"/>
      <c r="H3353" s="331"/>
      <c r="I3353" s="332"/>
      <c r="J3353" s="332"/>
      <c r="K3353" s="332"/>
      <c r="L3353" s="332"/>
      <c r="M3353" s="332"/>
      <c r="N3353" s="333"/>
    </row>
    <row r="3354" spans="2:14" x14ac:dyDescent="0.2">
      <c r="B3354" s="328"/>
      <c r="C3354" s="328"/>
      <c r="D3354" s="329"/>
      <c r="E3354" s="330"/>
      <c r="F3354" s="330"/>
      <c r="G3354" s="330"/>
      <c r="H3354" s="331"/>
      <c r="I3354" s="332"/>
      <c r="J3354" s="332"/>
      <c r="K3354" s="332"/>
      <c r="L3354" s="332"/>
      <c r="M3354" s="332"/>
      <c r="N3354" s="333"/>
    </row>
    <row r="3355" spans="2:14" x14ac:dyDescent="0.2">
      <c r="B3355" s="328"/>
      <c r="C3355" s="328"/>
      <c r="D3355" s="329"/>
      <c r="E3355" s="330"/>
      <c r="F3355" s="330"/>
      <c r="G3355" s="330"/>
      <c r="H3355" s="331"/>
      <c r="I3355" s="332"/>
      <c r="J3355" s="332"/>
      <c r="K3355" s="332"/>
      <c r="L3355" s="332"/>
      <c r="M3355" s="332"/>
      <c r="N3355" s="333"/>
    </row>
    <row r="3356" spans="2:14" x14ac:dyDescent="0.2">
      <c r="B3356" s="328"/>
      <c r="C3356" s="328"/>
      <c r="D3356" s="329"/>
      <c r="E3356" s="330"/>
      <c r="F3356" s="330"/>
      <c r="G3356" s="330"/>
      <c r="H3356" s="331"/>
      <c r="I3356" s="332"/>
      <c r="J3356" s="332"/>
      <c r="K3356" s="332"/>
      <c r="L3356" s="332"/>
      <c r="M3356" s="332"/>
      <c r="N3356" s="333"/>
    </row>
    <row r="3357" spans="2:14" x14ac:dyDescent="0.2">
      <c r="B3357" s="328"/>
      <c r="C3357" s="328"/>
      <c r="D3357" s="329"/>
      <c r="E3357" s="330"/>
      <c r="F3357" s="330"/>
      <c r="G3357" s="330"/>
      <c r="H3357" s="331"/>
      <c r="I3357" s="332"/>
      <c r="J3357" s="332"/>
      <c r="K3357" s="332"/>
      <c r="L3357" s="332"/>
      <c r="M3357" s="332"/>
      <c r="N3357" s="333"/>
    </row>
    <row r="3358" spans="2:14" x14ac:dyDescent="0.2">
      <c r="B3358" s="328"/>
      <c r="C3358" s="328"/>
      <c r="D3358" s="329"/>
      <c r="E3358" s="330"/>
      <c r="F3358" s="330"/>
      <c r="G3358" s="330"/>
      <c r="H3358" s="331"/>
      <c r="I3358" s="332"/>
      <c r="J3358" s="332"/>
      <c r="K3358" s="332"/>
      <c r="L3358" s="332"/>
      <c r="M3358" s="332"/>
      <c r="N3358" s="333"/>
    </row>
    <row r="3359" spans="2:14" x14ac:dyDescent="0.2">
      <c r="B3359" s="328"/>
      <c r="C3359" s="328"/>
      <c r="D3359" s="329"/>
      <c r="E3359" s="330"/>
      <c r="F3359" s="330"/>
      <c r="G3359" s="330"/>
      <c r="H3359" s="331"/>
      <c r="I3359" s="332"/>
      <c r="J3359" s="332"/>
      <c r="K3359" s="332"/>
      <c r="L3359" s="332"/>
      <c r="M3359" s="332"/>
      <c r="N3359" s="333"/>
    </row>
    <row r="3360" spans="2:14" x14ac:dyDescent="0.2">
      <c r="B3360" s="328"/>
      <c r="C3360" s="328"/>
      <c r="D3360" s="329"/>
      <c r="E3360" s="330"/>
      <c r="F3360" s="330"/>
      <c r="G3360" s="330"/>
      <c r="H3360" s="331"/>
      <c r="I3360" s="332"/>
      <c r="J3360" s="332"/>
      <c r="K3360" s="332"/>
      <c r="L3360" s="332"/>
      <c r="M3360" s="332"/>
      <c r="N3360" s="333"/>
    </row>
    <row r="3361" spans="2:14" x14ac:dyDescent="0.2">
      <c r="B3361" s="328"/>
      <c r="C3361" s="328"/>
      <c r="D3361" s="329"/>
      <c r="E3361" s="330"/>
      <c r="F3361" s="330"/>
      <c r="G3361" s="330"/>
      <c r="H3361" s="331"/>
      <c r="I3361" s="332"/>
      <c r="J3361" s="332"/>
      <c r="K3361" s="332"/>
      <c r="L3361" s="332"/>
      <c r="M3361" s="332"/>
      <c r="N3361" s="333"/>
    </row>
    <row r="3362" spans="2:14" x14ac:dyDescent="0.2">
      <c r="B3362" s="328"/>
      <c r="C3362" s="328"/>
      <c r="D3362" s="329"/>
      <c r="E3362" s="330"/>
      <c r="F3362" s="330"/>
      <c r="G3362" s="330"/>
      <c r="H3362" s="331"/>
      <c r="I3362" s="332"/>
      <c r="J3362" s="332"/>
      <c r="K3362" s="332"/>
      <c r="L3362" s="332"/>
      <c r="M3362" s="332"/>
      <c r="N3362" s="333"/>
    </row>
    <row r="3363" spans="2:14" x14ac:dyDescent="0.2">
      <c r="B3363" s="328"/>
      <c r="C3363" s="328"/>
      <c r="D3363" s="329"/>
      <c r="E3363" s="330"/>
      <c r="F3363" s="330"/>
      <c r="G3363" s="330"/>
      <c r="H3363" s="331"/>
      <c r="I3363" s="332"/>
      <c r="J3363" s="332"/>
      <c r="K3363" s="332"/>
      <c r="L3363" s="332"/>
      <c r="M3363" s="332"/>
      <c r="N3363" s="333"/>
    </row>
    <row r="3364" spans="2:14" x14ac:dyDescent="0.2">
      <c r="B3364" s="328"/>
      <c r="C3364" s="328"/>
      <c r="D3364" s="329"/>
      <c r="E3364" s="330"/>
      <c r="F3364" s="330"/>
      <c r="G3364" s="330"/>
      <c r="H3364" s="331"/>
      <c r="I3364" s="332"/>
      <c r="J3364" s="332"/>
      <c r="K3364" s="332"/>
      <c r="L3364" s="332"/>
      <c r="M3364" s="332"/>
      <c r="N3364" s="333"/>
    </row>
    <row r="3365" spans="2:14" x14ac:dyDescent="0.2">
      <c r="B3365" s="328"/>
      <c r="C3365" s="328"/>
      <c r="D3365" s="329"/>
      <c r="E3365" s="330"/>
      <c r="F3365" s="330"/>
      <c r="G3365" s="330"/>
      <c r="H3365" s="331"/>
      <c r="I3365" s="332"/>
      <c r="J3365" s="332"/>
      <c r="K3365" s="332"/>
      <c r="L3365" s="332"/>
      <c r="M3365" s="332"/>
      <c r="N3365" s="333"/>
    </row>
    <row r="3366" spans="2:14" x14ac:dyDescent="0.2">
      <c r="B3366" s="328"/>
      <c r="C3366" s="328"/>
      <c r="D3366" s="329"/>
      <c r="E3366" s="330"/>
      <c r="F3366" s="330"/>
      <c r="G3366" s="330"/>
      <c r="H3366" s="331"/>
      <c r="I3366" s="332"/>
      <c r="J3366" s="332"/>
      <c r="K3366" s="332"/>
      <c r="L3366" s="332"/>
      <c r="M3366" s="332"/>
      <c r="N3366" s="333"/>
    </row>
    <row r="3367" spans="2:14" x14ac:dyDescent="0.2">
      <c r="B3367" s="328"/>
      <c r="C3367" s="328"/>
      <c r="D3367" s="329"/>
      <c r="E3367" s="330"/>
      <c r="F3367" s="330"/>
      <c r="G3367" s="330"/>
      <c r="H3367" s="331"/>
      <c r="I3367" s="332"/>
      <c r="J3367" s="332"/>
      <c r="K3367" s="332"/>
      <c r="L3367" s="332"/>
      <c r="M3367" s="332"/>
      <c r="N3367" s="333"/>
    </row>
    <row r="3368" spans="2:14" x14ac:dyDescent="0.2">
      <c r="B3368" s="328"/>
      <c r="C3368" s="328"/>
      <c r="D3368" s="329"/>
      <c r="E3368" s="330"/>
      <c r="F3368" s="330"/>
      <c r="G3368" s="330"/>
      <c r="H3368" s="331"/>
      <c r="I3368" s="332"/>
      <c r="J3368" s="332"/>
      <c r="K3368" s="332"/>
      <c r="L3368" s="332"/>
      <c r="M3368" s="332"/>
      <c r="N3368" s="333"/>
    </row>
    <row r="3369" spans="2:14" x14ac:dyDescent="0.2">
      <c r="B3369" s="328"/>
      <c r="C3369" s="328"/>
      <c r="D3369" s="329"/>
      <c r="E3369" s="330"/>
      <c r="F3369" s="330"/>
      <c r="G3369" s="330"/>
      <c r="H3369" s="331"/>
      <c r="I3369" s="332"/>
      <c r="J3369" s="332"/>
      <c r="K3369" s="332"/>
      <c r="L3369" s="332"/>
      <c r="M3369" s="332"/>
      <c r="N3369" s="333"/>
    </row>
    <row r="3370" spans="2:14" x14ac:dyDescent="0.2">
      <c r="B3370" s="328"/>
      <c r="C3370" s="328"/>
      <c r="D3370" s="329"/>
      <c r="E3370" s="330"/>
      <c r="F3370" s="330"/>
      <c r="G3370" s="330"/>
      <c r="H3370" s="331"/>
      <c r="I3370" s="332"/>
      <c r="J3370" s="332"/>
      <c r="K3370" s="332"/>
      <c r="L3370" s="332"/>
      <c r="M3370" s="332"/>
      <c r="N3370" s="333"/>
    </row>
    <row r="3371" spans="2:14" x14ac:dyDescent="0.2">
      <c r="B3371" s="328"/>
      <c r="C3371" s="328"/>
      <c r="D3371" s="329"/>
      <c r="E3371" s="330"/>
      <c r="F3371" s="330"/>
      <c r="G3371" s="330"/>
      <c r="H3371" s="331"/>
      <c r="I3371" s="332"/>
      <c r="J3371" s="332"/>
      <c r="K3371" s="332"/>
      <c r="L3371" s="332"/>
      <c r="M3371" s="332"/>
      <c r="N3371" s="333"/>
    </row>
    <row r="3372" spans="2:14" x14ac:dyDescent="0.2">
      <c r="B3372" s="328"/>
      <c r="C3372" s="328"/>
      <c r="D3372" s="329"/>
      <c r="E3372" s="330"/>
      <c r="F3372" s="330"/>
      <c r="G3372" s="330"/>
      <c r="H3372" s="331"/>
      <c r="I3372" s="332"/>
      <c r="J3372" s="332"/>
      <c r="K3372" s="332"/>
      <c r="L3372" s="332"/>
      <c r="M3372" s="332"/>
      <c r="N3372" s="333"/>
    </row>
    <row r="3373" spans="2:14" x14ac:dyDescent="0.2">
      <c r="B3373" s="328"/>
      <c r="C3373" s="328"/>
      <c r="D3373" s="329"/>
      <c r="E3373" s="330"/>
      <c r="F3373" s="330"/>
      <c r="G3373" s="330"/>
      <c r="H3373" s="331"/>
      <c r="I3373" s="332"/>
      <c r="J3373" s="332"/>
      <c r="K3373" s="332"/>
      <c r="L3373" s="332"/>
      <c r="M3373" s="332"/>
      <c r="N3373" s="333"/>
    </row>
    <row r="3374" spans="2:14" x14ac:dyDescent="0.2">
      <c r="B3374" s="328"/>
      <c r="C3374" s="328"/>
      <c r="D3374" s="329"/>
      <c r="E3374" s="330"/>
      <c r="F3374" s="330"/>
      <c r="G3374" s="330"/>
      <c r="H3374" s="331"/>
      <c r="I3374" s="332"/>
      <c r="J3374" s="332"/>
      <c r="K3374" s="332"/>
      <c r="L3374" s="332"/>
      <c r="M3374" s="332"/>
      <c r="N3374" s="333"/>
    </row>
    <row r="3375" spans="2:14" x14ac:dyDescent="0.2">
      <c r="B3375" s="328"/>
      <c r="C3375" s="328"/>
      <c r="D3375" s="329"/>
      <c r="E3375" s="330"/>
      <c r="F3375" s="330"/>
      <c r="G3375" s="330"/>
      <c r="H3375" s="331"/>
      <c r="I3375" s="332"/>
      <c r="J3375" s="332"/>
      <c r="K3375" s="332"/>
      <c r="L3375" s="332"/>
      <c r="M3375" s="332"/>
      <c r="N3375" s="333"/>
    </row>
    <row r="3376" spans="2:14" x14ac:dyDescent="0.2">
      <c r="B3376" s="328"/>
      <c r="C3376" s="328"/>
      <c r="D3376" s="329"/>
      <c r="E3376" s="330"/>
      <c r="F3376" s="330"/>
      <c r="G3376" s="330"/>
      <c r="H3376" s="331"/>
      <c r="I3376" s="332"/>
      <c r="J3376" s="332"/>
      <c r="K3376" s="332"/>
      <c r="L3376" s="332"/>
      <c r="M3376" s="332"/>
      <c r="N3376" s="333"/>
    </row>
    <row r="3377" spans="2:14" x14ac:dyDescent="0.2">
      <c r="B3377" s="328"/>
      <c r="C3377" s="328"/>
      <c r="D3377" s="329"/>
      <c r="E3377" s="330"/>
      <c r="F3377" s="330"/>
      <c r="G3377" s="330"/>
      <c r="H3377" s="331"/>
      <c r="I3377" s="332"/>
      <c r="J3377" s="332"/>
      <c r="K3377" s="332"/>
      <c r="L3377" s="332"/>
      <c r="M3377" s="332"/>
      <c r="N3377" s="333"/>
    </row>
    <row r="3378" spans="2:14" x14ac:dyDescent="0.2">
      <c r="B3378" s="328"/>
      <c r="C3378" s="328"/>
      <c r="D3378" s="329"/>
      <c r="E3378" s="330"/>
      <c r="F3378" s="330"/>
      <c r="G3378" s="330"/>
      <c r="H3378" s="331"/>
      <c r="I3378" s="332"/>
      <c r="J3378" s="332"/>
      <c r="K3378" s="332"/>
      <c r="L3378" s="332"/>
      <c r="M3378" s="332"/>
      <c r="N3378" s="333"/>
    </row>
    <row r="3379" spans="2:14" x14ac:dyDescent="0.2">
      <c r="B3379" s="328"/>
      <c r="C3379" s="328"/>
      <c r="D3379" s="329"/>
      <c r="E3379" s="330"/>
      <c r="F3379" s="330"/>
      <c r="G3379" s="330"/>
      <c r="H3379" s="331"/>
      <c r="I3379" s="332"/>
      <c r="J3379" s="332"/>
      <c r="K3379" s="332"/>
      <c r="L3379" s="332"/>
      <c r="M3379" s="332"/>
      <c r="N3379" s="333"/>
    </row>
    <row r="3380" spans="2:14" x14ac:dyDescent="0.2">
      <c r="B3380" s="328"/>
      <c r="C3380" s="328"/>
      <c r="D3380" s="329"/>
      <c r="E3380" s="330"/>
      <c r="F3380" s="330"/>
      <c r="G3380" s="330"/>
      <c r="H3380" s="331"/>
      <c r="I3380" s="332"/>
      <c r="J3380" s="332"/>
      <c r="K3380" s="332"/>
      <c r="L3380" s="332"/>
      <c r="M3380" s="332"/>
      <c r="N3380" s="333"/>
    </row>
    <row r="3381" spans="2:14" x14ac:dyDescent="0.2">
      <c r="B3381" s="328"/>
      <c r="C3381" s="328"/>
      <c r="D3381" s="329"/>
      <c r="E3381" s="330"/>
      <c r="F3381" s="330"/>
      <c r="G3381" s="330"/>
      <c r="H3381" s="331"/>
      <c r="I3381" s="332"/>
      <c r="J3381" s="332"/>
      <c r="K3381" s="332"/>
      <c r="L3381" s="332"/>
      <c r="M3381" s="332"/>
      <c r="N3381" s="333"/>
    </row>
    <row r="3382" spans="2:14" x14ac:dyDescent="0.2">
      <c r="B3382" s="328"/>
      <c r="C3382" s="328"/>
      <c r="D3382" s="329"/>
      <c r="E3382" s="330"/>
      <c r="F3382" s="330"/>
      <c r="G3382" s="330"/>
      <c r="H3382" s="331"/>
      <c r="I3382" s="332"/>
      <c r="J3382" s="332"/>
      <c r="K3382" s="332"/>
      <c r="L3382" s="332"/>
      <c r="M3382" s="332"/>
      <c r="N3382" s="333"/>
    </row>
    <row r="3383" spans="2:14" x14ac:dyDescent="0.2">
      <c r="B3383" s="328"/>
      <c r="C3383" s="328"/>
      <c r="D3383" s="329"/>
      <c r="E3383" s="330"/>
      <c r="F3383" s="330"/>
      <c r="G3383" s="330"/>
      <c r="H3383" s="331"/>
      <c r="I3383" s="332"/>
      <c r="J3383" s="332"/>
      <c r="K3383" s="332"/>
      <c r="L3383" s="332"/>
      <c r="M3383" s="332"/>
      <c r="N3383" s="333"/>
    </row>
    <row r="3384" spans="2:14" x14ac:dyDescent="0.2">
      <c r="B3384" s="328"/>
      <c r="C3384" s="328"/>
      <c r="D3384" s="329"/>
      <c r="E3384" s="330"/>
      <c r="F3384" s="330"/>
      <c r="G3384" s="330"/>
      <c r="H3384" s="331"/>
      <c r="I3384" s="332"/>
      <c r="J3384" s="332"/>
      <c r="K3384" s="332"/>
      <c r="L3384" s="332"/>
      <c r="M3384" s="332"/>
      <c r="N3384" s="333"/>
    </row>
    <row r="3385" spans="2:14" x14ac:dyDescent="0.2">
      <c r="B3385" s="328"/>
      <c r="C3385" s="328"/>
      <c r="D3385" s="329"/>
      <c r="E3385" s="330"/>
      <c r="F3385" s="330"/>
      <c r="G3385" s="330"/>
      <c r="H3385" s="331"/>
      <c r="I3385" s="332"/>
      <c r="J3385" s="332"/>
      <c r="K3385" s="332"/>
      <c r="L3385" s="332"/>
      <c r="M3385" s="332"/>
      <c r="N3385" s="333"/>
    </row>
    <row r="3386" spans="2:14" x14ac:dyDescent="0.2">
      <c r="B3386" s="328"/>
      <c r="C3386" s="328"/>
      <c r="D3386" s="329"/>
      <c r="E3386" s="330"/>
      <c r="F3386" s="330"/>
      <c r="G3386" s="330"/>
      <c r="H3386" s="331"/>
      <c r="I3386" s="332"/>
      <c r="J3386" s="332"/>
      <c r="K3386" s="332"/>
      <c r="L3386" s="332"/>
      <c r="M3386" s="332"/>
      <c r="N3386" s="333"/>
    </row>
    <row r="3387" spans="2:14" x14ac:dyDescent="0.2">
      <c r="B3387" s="328"/>
      <c r="C3387" s="328"/>
      <c r="D3387" s="329"/>
      <c r="E3387" s="330"/>
      <c r="F3387" s="330"/>
      <c r="G3387" s="330"/>
      <c r="H3387" s="331"/>
      <c r="I3387" s="332"/>
      <c r="J3387" s="332"/>
      <c r="K3387" s="332"/>
      <c r="L3387" s="332"/>
      <c r="M3387" s="332"/>
      <c r="N3387" s="333"/>
    </row>
    <row r="3388" spans="2:14" x14ac:dyDescent="0.2">
      <c r="B3388" s="328"/>
      <c r="C3388" s="328"/>
      <c r="D3388" s="329"/>
      <c r="E3388" s="330"/>
      <c r="F3388" s="330"/>
      <c r="G3388" s="330"/>
      <c r="H3388" s="331"/>
      <c r="I3388" s="332"/>
      <c r="J3388" s="332"/>
      <c r="K3388" s="332"/>
      <c r="L3388" s="332"/>
      <c r="M3388" s="332"/>
      <c r="N3388" s="333"/>
    </row>
    <row r="3389" spans="2:14" x14ac:dyDescent="0.2">
      <c r="B3389" s="328"/>
      <c r="C3389" s="328"/>
      <c r="D3389" s="329"/>
      <c r="E3389" s="330"/>
      <c r="F3389" s="330"/>
      <c r="G3389" s="330"/>
      <c r="H3389" s="331"/>
      <c r="I3389" s="332"/>
      <c r="J3389" s="332"/>
      <c r="K3389" s="332"/>
      <c r="L3389" s="332"/>
      <c r="M3389" s="332"/>
      <c r="N3389" s="333"/>
    </row>
    <row r="3390" spans="2:14" x14ac:dyDescent="0.2">
      <c r="B3390" s="328"/>
      <c r="C3390" s="328"/>
      <c r="D3390" s="329"/>
      <c r="E3390" s="330"/>
      <c r="F3390" s="330"/>
      <c r="G3390" s="330"/>
      <c r="H3390" s="331"/>
      <c r="I3390" s="332"/>
      <c r="J3390" s="332"/>
      <c r="K3390" s="332"/>
      <c r="L3390" s="332"/>
      <c r="M3390" s="332"/>
      <c r="N3390" s="333"/>
    </row>
    <row r="3391" spans="2:14" x14ac:dyDescent="0.2">
      <c r="B3391" s="328"/>
      <c r="C3391" s="328"/>
      <c r="D3391" s="329"/>
      <c r="E3391" s="330"/>
      <c r="F3391" s="330"/>
      <c r="G3391" s="330"/>
      <c r="H3391" s="331"/>
      <c r="I3391" s="332"/>
      <c r="J3391" s="332"/>
      <c r="K3391" s="332"/>
      <c r="L3391" s="332"/>
      <c r="M3391" s="332"/>
      <c r="N3391" s="333"/>
    </row>
    <row r="3392" spans="2:14" x14ac:dyDescent="0.2">
      <c r="B3392" s="328"/>
      <c r="C3392" s="328"/>
      <c r="D3392" s="329"/>
      <c r="E3392" s="330"/>
      <c r="F3392" s="330"/>
      <c r="G3392" s="330"/>
      <c r="H3392" s="331"/>
      <c r="I3392" s="332"/>
      <c r="J3392" s="332"/>
      <c r="K3392" s="332"/>
      <c r="L3392" s="332"/>
      <c r="M3392" s="332"/>
      <c r="N3392" s="333"/>
    </row>
    <row r="3393" spans="2:14" x14ac:dyDescent="0.2">
      <c r="B3393" s="328"/>
      <c r="C3393" s="328"/>
      <c r="D3393" s="329"/>
      <c r="E3393" s="330"/>
      <c r="F3393" s="330"/>
      <c r="G3393" s="330"/>
      <c r="H3393" s="331"/>
      <c r="I3393" s="332"/>
      <c r="J3393" s="332"/>
      <c r="K3393" s="332"/>
      <c r="L3393" s="332"/>
      <c r="M3393" s="332"/>
      <c r="N3393" s="333"/>
    </row>
    <row r="3394" spans="2:14" x14ac:dyDescent="0.2">
      <c r="B3394" s="328"/>
      <c r="C3394" s="328"/>
      <c r="D3394" s="329"/>
      <c r="E3394" s="330"/>
      <c r="F3394" s="330"/>
      <c r="G3394" s="330"/>
      <c r="H3394" s="331"/>
      <c r="I3394" s="332"/>
      <c r="J3394" s="332"/>
      <c r="K3394" s="332"/>
      <c r="L3394" s="332"/>
      <c r="M3394" s="332"/>
      <c r="N3394" s="333"/>
    </row>
    <row r="3395" spans="2:14" x14ac:dyDescent="0.2">
      <c r="B3395" s="328"/>
      <c r="C3395" s="328"/>
      <c r="D3395" s="329"/>
      <c r="E3395" s="330"/>
      <c r="F3395" s="330"/>
      <c r="G3395" s="330"/>
      <c r="H3395" s="331"/>
      <c r="I3395" s="332"/>
      <c r="J3395" s="332"/>
      <c r="K3395" s="332"/>
      <c r="L3395" s="332"/>
      <c r="M3395" s="332"/>
      <c r="N3395" s="333"/>
    </row>
    <row r="3396" spans="2:14" x14ac:dyDescent="0.2">
      <c r="B3396" s="328"/>
      <c r="C3396" s="328"/>
      <c r="D3396" s="329"/>
      <c r="E3396" s="330"/>
      <c r="F3396" s="330"/>
      <c r="G3396" s="330"/>
      <c r="H3396" s="331"/>
      <c r="I3396" s="332"/>
      <c r="J3396" s="332"/>
      <c r="K3396" s="332"/>
      <c r="L3396" s="332"/>
      <c r="M3396" s="332"/>
      <c r="N3396" s="333"/>
    </row>
    <row r="3397" spans="2:14" x14ac:dyDescent="0.2">
      <c r="B3397" s="328"/>
      <c r="C3397" s="328"/>
      <c r="D3397" s="329"/>
      <c r="E3397" s="330"/>
      <c r="F3397" s="330"/>
      <c r="G3397" s="330"/>
      <c r="H3397" s="331"/>
      <c r="I3397" s="332"/>
      <c r="J3397" s="332"/>
      <c r="K3397" s="332"/>
      <c r="L3397" s="332"/>
      <c r="M3397" s="332"/>
      <c r="N3397" s="333"/>
    </row>
    <row r="3398" spans="2:14" x14ac:dyDescent="0.2">
      <c r="B3398" s="328"/>
      <c r="C3398" s="328"/>
      <c r="D3398" s="329"/>
      <c r="E3398" s="330"/>
      <c r="F3398" s="330"/>
      <c r="G3398" s="330"/>
      <c r="H3398" s="331"/>
      <c r="I3398" s="332"/>
      <c r="J3398" s="332"/>
      <c r="K3398" s="332"/>
      <c r="L3398" s="332"/>
      <c r="M3398" s="332"/>
      <c r="N3398" s="333"/>
    </row>
    <row r="3399" spans="2:14" x14ac:dyDescent="0.2">
      <c r="B3399" s="328"/>
      <c r="C3399" s="328"/>
      <c r="D3399" s="329"/>
      <c r="E3399" s="330"/>
      <c r="F3399" s="330"/>
      <c r="G3399" s="330"/>
      <c r="H3399" s="331"/>
      <c r="I3399" s="332"/>
      <c r="J3399" s="332"/>
      <c r="K3399" s="332"/>
      <c r="L3399" s="332"/>
      <c r="M3399" s="332"/>
      <c r="N3399" s="333"/>
    </row>
    <row r="3400" spans="2:14" x14ac:dyDescent="0.2">
      <c r="B3400" s="328"/>
      <c r="C3400" s="328"/>
      <c r="D3400" s="329"/>
      <c r="E3400" s="330"/>
      <c r="F3400" s="330"/>
      <c r="G3400" s="330"/>
      <c r="H3400" s="331"/>
      <c r="I3400" s="332"/>
      <c r="J3400" s="332"/>
      <c r="K3400" s="332"/>
      <c r="L3400" s="332"/>
      <c r="M3400" s="332"/>
      <c r="N3400" s="333"/>
    </row>
    <row r="3401" spans="2:14" x14ac:dyDescent="0.2">
      <c r="B3401" s="328"/>
      <c r="C3401" s="328"/>
      <c r="D3401" s="329"/>
      <c r="E3401" s="330"/>
      <c r="F3401" s="330"/>
      <c r="G3401" s="330"/>
      <c r="H3401" s="331"/>
      <c r="I3401" s="332"/>
      <c r="J3401" s="332"/>
      <c r="K3401" s="332"/>
      <c r="L3401" s="332"/>
      <c r="M3401" s="332"/>
      <c r="N3401" s="333"/>
    </row>
    <row r="3402" spans="2:14" x14ac:dyDescent="0.2">
      <c r="B3402" s="328"/>
      <c r="C3402" s="328"/>
      <c r="D3402" s="329"/>
      <c r="E3402" s="330"/>
      <c r="F3402" s="330"/>
      <c r="G3402" s="330"/>
      <c r="H3402" s="331"/>
      <c r="I3402" s="332"/>
      <c r="J3402" s="332"/>
      <c r="K3402" s="332"/>
      <c r="L3402" s="332"/>
      <c r="M3402" s="332"/>
      <c r="N3402" s="333"/>
    </row>
    <row r="3403" spans="2:14" x14ac:dyDescent="0.2">
      <c r="B3403" s="328"/>
      <c r="C3403" s="328"/>
      <c r="D3403" s="329"/>
      <c r="E3403" s="330"/>
      <c r="F3403" s="330"/>
      <c r="G3403" s="330"/>
      <c r="H3403" s="331"/>
      <c r="I3403" s="332"/>
      <c r="J3403" s="332"/>
      <c r="K3403" s="332"/>
      <c r="L3403" s="332"/>
      <c r="M3403" s="332"/>
      <c r="N3403" s="333"/>
    </row>
    <row r="3404" spans="2:14" x14ac:dyDescent="0.2">
      <c r="B3404" s="328"/>
      <c r="C3404" s="328"/>
      <c r="D3404" s="329"/>
      <c r="E3404" s="330"/>
      <c r="F3404" s="330"/>
      <c r="G3404" s="330"/>
      <c r="H3404" s="331"/>
      <c r="I3404" s="332"/>
      <c r="J3404" s="332"/>
      <c r="K3404" s="332"/>
      <c r="L3404" s="332"/>
      <c r="M3404" s="332"/>
      <c r="N3404" s="333"/>
    </row>
    <row r="3405" spans="2:14" x14ac:dyDescent="0.2">
      <c r="B3405" s="328"/>
      <c r="C3405" s="328"/>
      <c r="D3405" s="329"/>
      <c r="E3405" s="330"/>
      <c r="F3405" s="330"/>
      <c r="G3405" s="330"/>
      <c r="H3405" s="331"/>
      <c r="I3405" s="332"/>
      <c r="J3405" s="332"/>
      <c r="K3405" s="332"/>
      <c r="L3405" s="332"/>
      <c r="M3405" s="332"/>
      <c r="N3405" s="333"/>
    </row>
    <row r="3406" spans="2:14" x14ac:dyDescent="0.2">
      <c r="B3406" s="328"/>
      <c r="C3406" s="328"/>
      <c r="D3406" s="329"/>
      <c r="E3406" s="330"/>
      <c r="F3406" s="330"/>
      <c r="G3406" s="330"/>
      <c r="H3406" s="331"/>
      <c r="I3406" s="332"/>
      <c r="J3406" s="332"/>
      <c r="K3406" s="332"/>
      <c r="L3406" s="332"/>
      <c r="M3406" s="332"/>
      <c r="N3406" s="333"/>
    </row>
    <row r="3407" spans="2:14" x14ac:dyDescent="0.2">
      <c r="B3407" s="328"/>
      <c r="C3407" s="328"/>
      <c r="D3407" s="329"/>
      <c r="E3407" s="330"/>
      <c r="F3407" s="330"/>
      <c r="G3407" s="330"/>
      <c r="H3407" s="331"/>
      <c r="I3407" s="332"/>
      <c r="J3407" s="332"/>
      <c r="K3407" s="332"/>
      <c r="L3407" s="332"/>
      <c r="M3407" s="332"/>
      <c r="N3407" s="333"/>
    </row>
    <row r="3408" spans="2:14" x14ac:dyDescent="0.2">
      <c r="B3408" s="328"/>
      <c r="C3408" s="328"/>
      <c r="D3408" s="329"/>
      <c r="E3408" s="330"/>
      <c r="F3408" s="330"/>
      <c r="G3408" s="330"/>
      <c r="H3408" s="331"/>
      <c r="I3408" s="332"/>
      <c r="J3408" s="332"/>
      <c r="K3408" s="332"/>
      <c r="L3408" s="332"/>
      <c r="M3408" s="332"/>
      <c r="N3408" s="333"/>
    </row>
    <row r="3409" spans="2:14" x14ac:dyDescent="0.2">
      <c r="B3409" s="328"/>
      <c r="C3409" s="328"/>
      <c r="D3409" s="329"/>
      <c r="E3409" s="330"/>
      <c r="F3409" s="330"/>
      <c r="G3409" s="330"/>
      <c r="H3409" s="331"/>
      <c r="I3409" s="332"/>
      <c r="J3409" s="332"/>
      <c r="K3409" s="332"/>
      <c r="L3409" s="332"/>
      <c r="M3409" s="332"/>
      <c r="N3409" s="333"/>
    </row>
    <row r="3410" spans="2:14" x14ac:dyDescent="0.2">
      <c r="B3410" s="328"/>
      <c r="C3410" s="328"/>
      <c r="D3410" s="329"/>
      <c r="E3410" s="330"/>
      <c r="F3410" s="330"/>
      <c r="G3410" s="330"/>
      <c r="H3410" s="331"/>
      <c r="I3410" s="332"/>
      <c r="J3410" s="332"/>
      <c r="K3410" s="332"/>
      <c r="L3410" s="332"/>
      <c r="M3410" s="332"/>
      <c r="N3410" s="333"/>
    </row>
    <row r="3411" spans="2:14" x14ac:dyDescent="0.2">
      <c r="B3411" s="328"/>
      <c r="C3411" s="328"/>
      <c r="D3411" s="329"/>
      <c r="E3411" s="330"/>
      <c r="F3411" s="330"/>
      <c r="G3411" s="330"/>
      <c r="H3411" s="331"/>
      <c r="I3411" s="332"/>
      <c r="J3411" s="332"/>
      <c r="K3411" s="332"/>
      <c r="L3411" s="332"/>
      <c r="M3411" s="332"/>
      <c r="N3411" s="333"/>
    </row>
    <row r="3412" spans="2:14" x14ac:dyDescent="0.2">
      <c r="B3412" s="328"/>
      <c r="C3412" s="328"/>
      <c r="D3412" s="329"/>
      <c r="E3412" s="330"/>
      <c r="F3412" s="330"/>
      <c r="G3412" s="330"/>
      <c r="H3412" s="331"/>
      <c r="I3412" s="332"/>
      <c r="J3412" s="332"/>
      <c r="K3412" s="332"/>
      <c r="L3412" s="332"/>
      <c r="M3412" s="332"/>
      <c r="N3412" s="333"/>
    </row>
    <row r="3413" spans="2:14" x14ac:dyDescent="0.2">
      <c r="B3413" s="328"/>
      <c r="C3413" s="328"/>
      <c r="D3413" s="329"/>
      <c r="E3413" s="330"/>
      <c r="F3413" s="330"/>
      <c r="G3413" s="330"/>
      <c r="H3413" s="331"/>
      <c r="I3413" s="332"/>
      <c r="J3413" s="332"/>
      <c r="K3413" s="332"/>
      <c r="L3413" s="332"/>
      <c r="M3413" s="332"/>
      <c r="N3413" s="333"/>
    </row>
    <row r="3414" spans="2:14" x14ac:dyDescent="0.2">
      <c r="B3414" s="328"/>
      <c r="C3414" s="328"/>
      <c r="D3414" s="329"/>
      <c r="E3414" s="330"/>
      <c r="F3414" s="330"/>
      <c r="G3414" s="330"/>
      <c r="H3414" s="331"/>
      <c r="I3414" s="332"/>
      <c r="J3414" s="332"/>
      <c r="K3414" s="332"/>
      <c r="L3414" s="332"/>
      <c r="M3414" s="332"/>
      <c r="N3414" s="333"/>
    </row>
    <row r="3415" spans="2:14" x14ac:dyDescent="0.2">
      <c r="B3415" s="328"/>
      <c r="C3415" s="328"/>
      <c r="D3415" s="329"/>
      <c r="E3415" s="330"/>
      <c r="F3415" s="330"/>
      <c r="G3415" s="330"/>
      <c r="H3415" s="331"/>
      <c r="I3415" s="332"/>
      <c r="J3415" s="332"/>
      <c r="K3415" s="332"/>
      <c r="L3415" s="332"/>
      <c r="M3415" s="332"/>
      <c r="N3415" s="333"/>
    </row>
    <row r="3416" spans="2:14" x14ac:dyDescent="0.2">
      <c r="B3416" s="328"/>
      <c r="C3416" s="328"/>
      <c r="D3416" s="329"/>
      <c r="E3416" s="330"/>
      <c r="F3416" s="330"/>
      <c r="G3416" s="330"/>
      <c r="H3416" s="331"/>
      <c r="I3416" s="332"/>
      <c r="J3416" s="332"/>
      <c r="K3416" s="332"/>
      <c r="L3416" s="332"/>
      <c r="M3416" s="332"/>
      <c r="N3416" s="333"/>
    </row>
    <row r="3417" spans="2:14" x14ac:dyDescent="0.2">
      <c r="B3417" s="328"/>
      <c r="C3417" s="328"/>
      <c r="D3417" s="329"/>
      <c r="E3417" s="330"/>
      <c r="F3417" s="330"/>
      <c r="G3417" s="330"/>
      <c r="H3417" s="331"/>
      <c r="I3417" s="332"/>
      <c r="J3417" s="332"/>
      <c r="K3417" s="332"/>
      <c r="L3417" s="332"/>
      <c r="M3417" s="332"/>
      <c r="N3417" s="333"/>
    </row>
    <row r="3418" spans="2:14" x14ac:dyDescent="0.2">
      <c r="B3418" s="328"/>
      <c r="C3418" s="328"/>
      <c r="D3418" s="329"/>
      <c r="E3418" s="330"/>
      <c r="F3418" s="330"/>
      <c r="G3418" s="330"/>
      <c r="H3418" s="331"/>
      <c r="I3418" s="332"/>
      <c r="J3418" s="332"/>
      <c r="K3418" s="332"/>
      <c r="L3418" s="332"/>
      <c r="M3418" s="332"/>
      <c r="N3418" s="333"/>
    </row>
    <row r="3419" spans="2:14" x14ac:dyDescent="0.2">
      <c r="B3419" s="328"/>
      <c r="C3419" s="328"/>
      <c r="D3419" s="329"/>
      <c r="E3419" s="330"/>
      <c r="F3419" s="330"/>
      <c r="G3419" s="330"/>
      <c r="H3419" s="331"/>
      <c r="I3419" s="332"/>
      <c r="J3419" s="332"/>
      <c r="K3419" s="332"/>
      <c r="L3419" s="332"/>
      <c r="M3419" s="332"/>
      <c r="N3419" s="333"/>
    </row>
    <row r="3420" spans="2:14" x14ac:dyDescent="0.2">
      <c r="B3420" s="328"/>
      <c r="C3420" s="328"/>
      <c r="D3420" s="329"/>
      <c r="E3420" s="330"/>
      <c r="F3420" s="330"/>
      <c r="G3420" s="330"/>
      <c r="H3420" s="331"/>
      <c r="I3420" s="332"/>
      <c r="J3420" s="332"/>
      <c r="K3420" s="332"/>
      <c r="L3420" s="332"/>
      <c r="M3420" s="332"/>
      <c r="N3420" s="333"/>
    </row>
    <row r="3421" spans="2:14" x14ac:dyDescent="0.2">
      <c r="B3421" s="328"/>
      <c r="C3421" s="328"/>
      <c r="D3421" s="329"/>
      <c r="E3421" s="330"/>
      <c r="F3421" s="330"/>
      <c r="G3421" s="330"/>
      <c r="H3421" s="331"/>
      <c r="I3421" s="332"/>
      <c r="J3421" s="332"/>
      <c r="K3421" s="332"/>
      <c r="L3421" s="332"/>
      <c r="M3421" s="332"/>
      <c r="N3421" s="333"/>
    </row>
    <row r="3422" spans="2:14" x14ac:dyDescent="0.2">
      <c r="B3422" s="328"/>
      <c r="C3422" s="328"/>
      <c r="D3422" s="329"/>
      <c r="E3422" s="330"/>
      <c r="F3422" s="330"/>
      <c r="G3422" s="330"/>
      <c r="H3422" s="331"/>
      <c r="I3422" s="332"/>
      <c r="J3422" s="332"/>
      <c r="K3422" s="332"/>
      <c r="L3422" s="332"/>
      <c r="M3422" s="332"/>
      <c r="N3422" s="333"/>
    </row>
    <row r="3423" spans="2:14" x14ac:dyDescent="0.2">
      <c r="B3423" s="328"/>
      <c r="C3423" s="328"/>
      <c r="D3423" s="329"/>
      <c r="E3423" s="330"/>
      <c r="F3423" s="330"/>
      <c r="G3423" s="330"/>
      <c r="H3423" s="331"/>
      <c r="I3423" s="332"/>
      <c r="J3423" s="332"/>
      <c r="K3423" s="332"/>
      <c r="L3423" s="332"/>
      <c r="M3423" s="332"/>
      <c r="N3423" s="333"/>
    </row>
    <row r="3424" spans="2:14" x14ac:dyDescent="0.2">
      <c r="B3424" s="328"/>
      <c r="C3424" s="328"/>
      <c r="D3424" s="329"/>
      <c r="E3424" s="330"/>
      <c r="F3424" s="330"/>
      <c r="G3424" s="330"/>
      <c r="H3424" s="331"/>
      <c r="I3424" s="332"/>
      <c r="J3424" s="332"/>
      <c r="K3424" s="332"/>
      <c r="L3424" s="332"/>
      <c r="M3424" s="332"/>
      <c r="N3424" s="333"/>
    </row>
    <row r="3425" spans="2:14" x14ac:dyDescent="0.2">
      <c r="B3425" s="328"/>
      <c r="C3425" s="328"/>
      <c r="D3425" s="329"/>
      <c r="E3425" s="330"/>
      <c r="F3425" s="330"/>
      <c r="G3425" s="330"/>
      <c r="H3425" s="331"/>
      <c r="I3425" s="332"/>
      <c r="J3425" s="332"/>
      <c r="K3425" s="332"/>
      <c r="L3425" s="332"/>
      <c r="M3425" s="332"/>
      <c r="N3425" s="333"/>
    </row>
    <row r="3426" spans="2:14" x14ac:dyDescent="0.2">
      <c r="B3426" s="328"/>
      <c r="C3426" s="328"/>
      <c r="D3426" s="329"/>
      <c r="E3426" s="330"/>
      <c r="F3426" s="330"/>
      <c r="G3426" s="330"/>
      <c r="H3426" s="331"/>
      <c r="I3426" s="332"/>
      <c r="J3426" s="332"/>
      <c r="K3426" s="332"/>
      <c r="L3426" s="332"/>
      <c r="M3426" s="332"/>
      <c r="N3426" s="333"/>
    </row>
    <row r="3427" spans="2:14" x14ac:dyDescent="0.2">
      <c r="B3427" s="328"/>
      <c r="C3427" s="328"/>
      <c r="D3427" s="329"/>
      <c r="E3427" s="330"/>
      <c r="F3427" s="330"/>
      <c r="G3427" s="330"/>
      <c r="H3427" s="331"/>
      <c r="I3427" s="332"/>
      <c r="J3427" s="332"/>
      <c r="K3427" s="332"/>
      <c r="L3427" s="332"/>
      <c r="M3427" s="332"/>
      <c r="N3427" s="333"/>
    </row>
    <row r="3428" spans="2:14" x14ac:dyDescent="0.2">
      <c r="B3428" s="328"/>
      <c r="C3428" s="328"/>
      <c r="D3428" s="329"/>
      <c r="E3428" s="330"/>
      <c r="F3428" s="330"/>
      <c r="G3428" s="330"/>
      <c r="H3428" s="331"/>
      <c r="I3428" s="332"/>
      <c r="J3428" s="332"/>
      <c r="K3428" s="332"/>
      <c r="L3428" s="332"/>
      <c r="M3428" s="332"/>
      <c r="N3428" s="333"/>
    </row>
    <row r="3429" spans="2:14" x14ac:dyDescent="0.2">
      <c r="B3429" s="328"/>
      <c r="C3429" s="328"/>
      <c r="D3429" s="329"/>
      <c r="E3429" s="330"/>
      <c r="F3429" s="330"/>
      <c r="G3429" s="330"/>
      <c r="H3429" s="331"/>
      <c r="I3429" s="332"/>
      <c r="J3429" s="332"/>
      <c r="K3429" s="332"/>
      <c r="L3429" s="332"/>
      <c r="M3429" s="332"/>
      <c r="N3429" s="333"/>
    </row>
    <row r="3430" spans="2:14" x14ac:dyDescent="0.2">
      <c r="B3430" s="328"/>
      <c r="C3430" s="328"/>
      <c r="D3430" s="329"/>
      <c r="E3430" s="330"/>
      <c r="F3430" s="330"/>
      <c r="G3430" s="330"/>
      <c r="H3430" s="331"/>
      <c r="I3430" s="332"/>
      <c r="J3430" s="332"/>
      <c r="K3430" s="332"/>
      <c r="L3430" s="332"/>
      <c r="M3430" s="332"/>
      <c r="N3430" s="333"/>
    </row>
    <row r="3431" spans="2:14" x14ac:dyDescent="0.2">
      <c r="B3431" s="328"/>
      <c r="C3431" s="328"/>
      <c r="D3431" s="329"/>
      <c r="E3431" s="330"/>
      <c r="F3431" s="330"/>
      <c r="G3431" s="330"/>
      <c r="H3431" s="331"/>
      <c r="I3431" s="332"/>
      <c r="J3431" s="332"/>
      <c r="K3431" s="332"/>
      <c r="L3431" s="332"/>
      <c r="M3431" s="332"/>
      <c r="N3431" s="333"/>
    </row>
    <row r="3432" spans="2:14" x14ac:dyDescent="0.2">
      <c r="B3432" s="328"/>
      <c r="C3432" s="328"/>
      <c r="D3432" s="329"/>
      <c r="E3432" s="330"/>
      <c r="F3432" s="330"/>
      <c r="G3432" s="330"/>
      <c r="H3432" s="331"/>
      <c r="I3432" s="332"/>
      <c r="J3432" s="332"/>
      <c r="K3432" s="332"/>
      <c r="L3432" s="332"/>
      <c r="M3432" s="332"/>
      <c r="N3432" s="333"/>
    </row>
    <row r="3433" spans="2:14" x14ac:dyDescent="0.2">
      <c r="B3433" s="328"/>
      <c r="C3433" s="328"/>
      <c r="D3433" s="329"/>
      <c r="E3433" s="330"/>
      <c r="F3433" s="330"/>
      <c r="G3433" s="330"/>
      <c r="H3433" s="331"/>
      <c r="I3433" s="332"/>
      <c r="J3433" s="332"/>
      <c r="K3433" s="332"/>
      <c r="L3433" s="332"/>
      <c r="M3433" s="332"/>
      <c r="N3433" s="333"/>
    </row>
    <row r="3434" spans="2:14" x14ac:dyDescent="0.2">
      <c r="B3434" s="328"/>
      <c r="C3434" s="328"/>
      <c r="D3434" s="329"/>
      <c r="E3434" s="330"/>
      <c r="F3434" s="330"/>
      <c r="G3434" s="330"/>
      <c r="H3434" s="331"/>
      <c r="I3434" s="332"/>
      <c r="J3434" s="332"/>
      <c r="K3434" s="332"/>
      <c r="L3434" s="332"/>
      <c r="M3434" s="332"/>
      <c r="N3434" s="333"/>
    </row>
    <row r="3435" spans="2:14" x14ac:dyDescent="0.2">
      <c r="B3435" s="328"/>
      <c r="C3435" s="328"/>
      <c r="D3435" s="329"/>
      <c r="E3435" s="330"/>
      <c r="F3435" s="330"/>
      <c r="G3435" s="330"/>
      <c r="H3435" s="331"/>
      <c r="I3435" s="332"/>
      <c r="J3435" s="332"/>
      <c r="K3435" s="332"/>
      <c r="L3435" s="332"/>
      <c r="M3435" s="332"/>
      <c r="N3435" s="333"/>
    </row>
    <row r="3436" spans="2:14" x14ac:dyDescent="0.2">
      <c r="B3436" s="328"/>
      <c r="C3436" s="328"/>
      <c r="D3436" s="329"/>
      <c r="E3436" s="330"/>
      <c r="F3436" s="330"/>
      <c r="G3436" s="330"/>
      <c r="H3436" s="331"/>
      <c r="I3436" s="332"/>
      <c r="J3436" s="332"/>
      <c r="K3436" s="332"/>
      <c r="L3436" s="332"/>
      <c r="M3436" s="332"/>
      <c r="N3436" s="333"/>
    </row>
    <row r="3437" spans="2:14" x14ac:dyDescent="0.2">
      <c r="B3437" s="328"/>
      <c r="C3437" s="328"/>
      <c r="D3437" s="329"/>
      <c r="E3437" s="330"/>
      <c r="F3437" s="330"/>
      <c r="G3437" s="330"/>
      <c r="H3437" s="331"/>
      <c r="I3437" s="332"/>
      <c r="J3437" s="332"/>
      <c r="K3437" s="332"/>
      <c r="L3437" s="332"/>
      <c r="M3437" s="332"/>
      <c r="N3437" s="333"/>
    </row>
    <row r="3438" spans="2:14" x14ac:dyDescent="0.2">
      <c r="B3438" s="328"/>
      <c r="C3438" s="328"/>
      <c r="D3438" s="329"/>
      <c r="E3438" s="330"/>
      <c r="F3438" s="330"/>
      <c r="G3438" s="330"/>
      <c r="H3438" s="331"/>
      <c r="I3438" s="332"/>
      <c r="J3438" s="332"/>
      <c r="K3438" s="332"/>
      <c r="L3438" s="332"/>
      <c r="M3438" s="332"/>
      <c r="N3438" s="333"/>
    </row>
    <row r="3439" spans="2:14" x14ac:dyDescent="0.2">
      <c r="B3439" s="328"/>
      <c r="C3439" s="328"/>
      <c r="D3439" s="329"/>
      <c r="E3439" s="330"/>
      <c r="F3439" s="330"/>
      <c r="G3439" s="330"/>
      <c r="H3439" s="331"/>
      <c r="I3439" s="332"/>
      <c r="J3439" s="332"/>
      <c r="K3439" s="332"/>
      <c r="L3439" s="332"/>
      <c r="M3439" s="332"/>
      <c r="N3439" s="333"/>
    </row>
    <row r="3440" spans="2:14" x14ac:dyDescent="0.2">
      <c r="B3440" s="328"/>
      <c r="C3440" s="328"/>
      <c r="D3440" s="329"/>
      <c r="E3440" s="330"/>
      <c r="F3440" s="330"/>
      <c r="G3440" s="330"/>
      <c r="H3440" s="331"/>
      <c r="I3440" s="332"/>
      <c r="J3440" s="332"/>
      <c r="K3440" s="332"/>
      <c r="L3440" s="332"/>
      <c r="M3440" s="332"/>
      <c r="N3440" s="333"/>
    </row>
    <row r="3441" spans="2:14" x14ac:dyDescent="0.2">
      <c r="B3441" s="328"/>
      <c r="C3441" s="328"/>
      <c r="D3441" s="329"/>
      <c r="E3441" s="330"/>
      <c r="F3441" s="330"/>
      <c r="G3441" s="330"/>
      <c r="H3441" s="331"/>
      <c r="I3441" s="332"/>
      <c r="J3441" s="332"/>
      <c r="K3441" s="332"/>
      <c r="L3441" s="332"/>
      <c r="M3441" s="332"/>
      <c r="N3441" s="333"/>
    </row>
    <row r="3442" spans="2:14" x14ac:dyDescent="0.2">
      <c r="B3442" s="328"/>
      <c r="C3442" s="328"/>
      <c r="D3442" s="329"/>
      <c r="E3442" s="330"/>
      <c r="F3442" s="330"/>
      <c r="G3442" s="330"/>
      <c r="H3442" s="331"/>
      <c r="I3442" s="332"/>
      <c r="J3442" s="332"/>
      <c r="K3442" s="332"/>
      <c r="L3442" s="332"/>
      <c r="M3442" s="332"/>
      <c r="N3442" s="333"/>
    </row>
    <row r="3443" spans="2:14" x14ac:dyDescent="0.2">
      <c r="B3443" s="328"/>
      <c r="C3443" s="328"/>
      <c r="D3443" s="329"/>
      <c r="E3443" s="330"/>
      <c r="F3443" s="330"/>
      <c r="G3443" s="330"/>
      <c r="H3443" s="331"/>
      <c r="I3443" s="332"/>
      <c r="J3443" s="332"/>
      <c r="K3443" s="332"/>
      <c r="L3443" s="332"/>
      <c r="M3443" s="332"/>
      <c r="N3443" s="333"/>
    </row>
    <row r="3444" spans="2:14" x14ac:dyDescent="0.2">
      <c r="B3444" s="328"/>
      <c r="C3444" s="328"/>
      <c r="D3444" s="329"/>
      <c r="E3444" s="330"/>
      <c r="F3444" s="330"/>
      <c r="G3444" s="330"/>
      <c r="H3444" s="331"/>
      <c r="I3444" s="332"/>
      <c r="J3444" s="332"/>
      <c r="K3444" s="332"/>
      <c r="L3444" s="332"/>
      <c r="M3444" s="332"/>
      <c r="N3444" s="333"/>
    </row>
    <row r="3445" spans="2:14" x14ac:dyDescent="0.2">
      <c r="B3445" s="328"/>
      <c r="C3445" s="328"/>
      <c r="D3445" s="329"/>
      <c r="E3445" s="330"/>
      <c r="F3445" s="330"/>
      <c r="G3445" s="330"/>
      <c r="H3445" s="331"/>
      <c r="I3445" s="332"/>
      <c r="J3445" s="332"/>
      <c r="K3445" s="332"/>
      <c r="L3445" s="332"/>
      <c r="M3445" s="332"/>
      <c r="N3445" s="333"/>
    </row>
    <row r="3446" spans="2:14" x14ac:dyDescent="0.2">
      <c r="B3446" s="328"/>
      <c r="C3446" s="328"/>
      <c r="D3446" s="329"/>
      <c r="E3446" s="330"/>
      <c r="F3446" s="330"/>
      <c r="G3446" s="330"/>
      <c r="H3446" s="331"/>
      <c r="I3446" s="332"/>
      <c r="J3446" s="332"/>
      <c r="K3446" s="332"/>
      <c r="L3446" s="332"/>
      <c r="M3446" s="332"/>
      <c r="N3446" s="333"/>
    </row>
    <row r="3447" spans="2:14" x14ac:dyDescent="0.2">
      <c r="B3447" s="328"/>
      <c r="C3447" s="328"/>
      <c r="D3447" s="329"/>
      <c r="E3447" s="330"/>
      <c r="F3447" s="330"/>
      <c r="G3447" s="330"/>
      <c r="H3447" s="331"/>
      <c r="I3447" s="332"/>
      <c r="J3447" s="332"/>
      <c r="K3447" s="332"/>
      <c r="L3447" s="332"/>
      <c r="M3447" s="332"/>
      <c r="N3447" s="333"/>
    </row>
    <row r="3448" spans="2:14" x14ac:dyDescent="0.2">
      <c r="B3448" s="328"/>
      <c r="C3448" s="328"/>
      <c r="D3448" s="329"/>
      <c r="E3448" s="330"/>
      <c r="F3448" s="330"/>
      <c r="G3448" s="330"/>
      <c r="H3448" s="331"/>
      <c r="I3448" s="332"/>
      <c r="J3448" s="332"/>
      <c r="K3448" s="332"/>
      <c r="L3448" s="332"/>
      <c r="M3448" s="332"/>
      <c r="N3448" s="333"/>
    </row>
    <row r="3449" spans="2:14" x14ac:dyDescent="0.2">
      <c r="B3449" s="328"/>
      <c r="C3449" s="328"/>
      <c r="D3449" s="329"/>
      <c r="E3449" s="330"/>
      <c r="F3449" s="330"/>
      <c r="G3449" s="330"/>
      <c r="H3449" s="331"/>
      <c r="I3449" s="332"/>
      <c r="J3449" s="332"/>
      <c r="K3449" s="332"/>
      <c r="L3449" s="332"/>
      <c r="M3449" s="332"/>
      <c r="N3449" s="333"/>
    </row>
    <row r="3450" spans="2:14" x14ac:dyDescent="0.2">
      <c r="B3450" s="328"/>
      <c r="C3450" s="328"/>
      <c r="D3450" s="329"/>
      <c r="E3450" s="330"/>
      <c r="F3450" s="330"/>
      <c r="G3450" s="330"/>
      <c r="H3450" s="331"/>
      <c r="I3450" s="332"/>
      <c r="J3450" s="332"/>
      <c r="K3450" s="332"/>
      <c r="L3450" s="332"/>
      <c r="M3450" s="332"/>
      <c r="N3450" s="333"/>
    </row>
    <row r="3451" spans="2:14" x14ac:dyDescent="0.2">
      <c r="B3451" s="328"/>
      <c r="C3451" s="328"/>
      <c r="D3451" s="329"/>
      <c r="E3451" s="330"/>
      <c r="F3451" s="330"/>
      <c r="G3451" s="330"/>
      <c r="H3451" s="331"/>
      <c r="I3451" s="332"/>
      <c r="J3451" s="332"/>
      <c r="K3451" s="332"/>
      <c r="L3451" s="332"/>
      <c r="M3451" s="332"/>
      <c r="N3451" s="333"/>
    </row>
    <row r="3452" spans="2:14" x14ac:dyDescent="0.2">
      <c r="B3452" s="328"/>
      <c r="C3452" s="328"/>
      <c r="D3452" s="329"/>
      <c r="E3452" s="330"/>
      <c r="F3452" s="330"/>
      <c r="G3452" s="330"/>
      <c r="H3452" s="331"/>
      <c r="I3452" s="332"/>
      <c r="J3452" s="332"/>
      <c r="K3452" s="332"/>
      <c r="L3452" s="332"/>
      <c r="M3452" s="332"/>
      <c r="N3452" s="333"/>
    </row>
    <row r="3453" spans="2:14" x14ac:dyDescent="0.2">
      <c r="B3453" s="328"/>
      <c r="C3453" s="328"/>
      <c r="D3453" s="329"/>
      <c r="E3453" s="330"/>
      <c r="F3453" s="330"/>
      <c r="G3453" s="330"/>
      <c r="H3453" s="331"/>
      <c r="I3453" s="332"/>
      <c r="J3453" s="332"/>
      <c r="K3453" s="332"/>
      <c r="L3453" s="332"/>
      <c r="M3453" s="332"/>
      <c r="N3453" s="333"/>
    </row>
    <row r="3454" spans="2:14" x14ac:dyDescent="0.2">
      <c r="B3454" s="328"/>
      <c r="C3454" s="328"/>
      <c r="D3454" s="329"/>
      <c r="E3454" s="330"/>
      <c r="F3454" s="330"/>
      <c r="G3454" s="330"/>
      <c r="H3454" s="331"/>
      <c r="I3454" s="332"/>
      <c r="J3454" s="332"/>
      <c r="K3454" s="332"/>
      <c r="L3454" s="332"/>
      <c r="M3454" s="332"/>
      <c r="N3454" s="333"/>
    </row>
    <row r="3455" spans="2:14" x14ac:dyDescent="0.2">
      <c r="B3455" s="328"/>
      <c r="C3455" s="328"/>
      <c r="D3455" s="329"/>
      <c r="E3455" s="330"/>
      <c r="F3455" s="330"/>
      <c r="G3455" s="330"/>
      <c r="H3455" s="331"/>
      <c r="I3455" s="332"/>
      <c r="J3455" s="332"/>
      <c r="K3455" s="332"/>
      <c r="L3455" s="332"/>
      <c r="M3455" s="332"/>
      <c r="N3455" s="333"/>
    </row>
    <row r="3456" spans="2:14" x14ac:dyDescent="0.2">
      <c r="B3456" s="328"/>
      <c r="C3456" s="328"/>
      <c r="D3456" s="329"/>
      <c r="E3456" s="330"/>
      <c r="F3456" s="330"/>
      <c r="G3456" s="330"/>
      <c r="H3456" s="331"/>
      <c r="I3456" s="332"/>
      <c r="J3456" s="332"/>
      <c r="K3456" s="332"/>
      <c r="L3456" s="332"/>
      <c r="M3456" s="332"/>
      <c r="N3456" s="333"/>
    </row>
    <row r="3457" spans="2:14" x14ac:dyDescent="0.2">
      <c r="B3457" s="328"/>
      <c r="C3457" s="328"/>
      <c r="D3457" s="329"/>
      <c r="E3457" s="330"/>
      <c r="F3457" s="330"/>
      <c r="G3457" s="330"/>
      <c r="H3457" s="331"/>
      <c r="I3457" s="332"/>
      <c r="J3457" s="332"/>
      <c r="K3457" s="332"/>
      <c r="L3457" s="332"/>
      <c r="M3457" s="332"/>
      <c r="N3457" s="333"/>
    </row>
    <row r="3458" spans="2:14" x14ac:dyDescent="0.2">
      <c r="B3458" s="328"/>
      <c r="C3458" s="328"/>
      <c r="D3458" s="329"/>
      <c r="E3458" s="330"/>
      <c r="F3458" s="330"/>
      <c r="G3458" s="330"/>
      <c r="H3458" s="331"/>
      <c r="I3458" s="332"/>
      <c r="J3458" s="332"/>
      <c r="K3458" s="332"/>
      <c r="L3458" s="332"/>
      <c r="M3458" s="332"/>
      <c r="N3458" s="333"/>
    </row>
    <row r="3459" spans="2:14" x14ac:dyDescent="0.2">
      <c r="B3459" s="328"/>
      <c r="C3459" s="328"/>
      <c r="D3459" s="329"/>
      <c r="E3459" s="330"/>
      <c r="F3459" s="330"/>
      <c r="G3459" s="330"/>
      <c r="H3459" s="331"/>
      <c r="I3459" s="332"/>
      <c r="J3459" s="332"/>
      <c r="K3459" s="332"/>
      <c r="L3459" s="332"/>
      <c r="M3459" s="332"/>
      <c r="N3459" s="333"/>
    </row>
    <row r="3460" spans="2:14" x14ac:dyDescent="0.2">
      <c r="B3460" s="328"/>
      <c r="C3460" s="328"/>
      <c r="D3460" s="329"/>
      <c r="E3460" s="330"/>
      <c r="F3460" s="330"/>
      <c r="G3460" s="330"/>
      <c r="H3460" s="331"/>
      <c r="I3460" s="332"/>
      <c r="J3460" s="332"/>
      <c r="K3460" s="332"/>
      <c r="L3460" s="332"/>
      <c r="M3460" s="332"/>
      <c r="N3460" s="333"/>
    </row>
    <row r="3461" spans="2:14" x14ac:dyDescent="0.2">
      <c r="B3461" s="328"/>
      <c r="C3461" s="328"/>
      <c r="D3461" s="329"/>
      <c r="E3461" s="330"/>
      <c r="F3461" s="330"/>
      <c r="G3461" s="330"/>
      <c r="H3461" s="331"/>
      <c r="I3461" s="332"/>
      <c r="J3461" s="332"/>
      <c r="K3461" s="332"/>
      <c r="L3461" s="332"/>
      <c r="M3461" s="332"/>
      <c r="N3461" s="333"/>
    </row>
    <row r="3462" spans="2:14" x14ac:dyDescent="0.2">
      <c r="B3462" s="328"/>
      <c r="C3462" s="328"/>
      <c r="D3462" s="329"/>
      <c r="E3462" s="330"/>
      <c r="F3462" s="330"/>
      <c r="G3462" s="330"/>
      <c r="H3462" s="331"/>
      <c r="I3462" s="332"/>
      <c r="J3462" s="332"/>
      <c r="K3462" s="332"/>
      <c r="L3462" s="332"/>
      <c r="M3462" s="332"/>
      <c r="N3462" s="333"/>
    </row>
    <row r="3463" spans="2:14" x14ac:dyDescent="0.2">
      <c r="B3463" s="328"/>
      <c r="C3463" s="328"/>
      <c r="D3463" s="329"/>
      <c r="E3463" s="330"/>
      <c r="F3463" s="330"/>
      <c r="G3463" s="330"/>
      <c r="H3463" s="331"/>
      <c r="I3463" s="332"/>
      <c r="J3463" s="332"/>
      <c r="K3463" s="332"/>
      <c r="L3463" s="332"/>
      <c r="M3463" s="332"/>
      <c r="N3463" s="333"/>
    </row>
    <row r="3464" spans="2:14" x14ac:dyDescent="0.2">
      <c r="B3464" s="328"/>
      <c r="C3464" s="328"/>
      <c r="D3464" s="329"/>
      <c r="E3464" s="330"/>
      <c r="F3464" s="330"/>
      <c r="G3464" s="330"/>
      <c r="H3464" s="331"/>
      <c r="I3464" s="332"/>
      <c r="J3464" s="332"/>
      <c r="K3464" s="332"/>
      <c r="L3464" s="332"/>
      <c r="M3464" s="332"/>
      <c r="N3464" s="333"/>
    </row>
    <row r="3465" spans="2:14" x14ac:dyDescent="0.2">
      <c r="B3465" s="328"/>
      <c r="C3465" s="328"/>
      <c r="D3465" s="329"/>
      <c r="E3465" s="330"/>
      <c r="F3465" s="330"/>
      <c r="G3465" s="330"/>
      <c r="H3465" s="331"/>
      <c r="I3465" s="332"/>
      <c r="J3465" s="332"/>
      <c r="K3465" s="332"/>
      <c r="L3465" s="332"/>
      <c r="M3465" s="332"/>
      <c r="N3465" s="333"/>
    </row>
    <row r="3466" spans="2:14" x14ac:dyDescent="0.2">
      <c r="B3466" s="328"/>
      <c r="C3466" s="328"/>
      <c r="D3466" s="329"/>
      <c r="E3466" s="330"/>
      <c r="F3466" s="330"/>
      <c r="G3466" s="330"/>
      <c r="H3466" s="331"/>
      <c r="I3466" s="332"/>
      <c r="J3466" s="332"/>
      <c r="K3466" s="332"/>
      <c r="L3466" s="332"/>
      <c r="M3466" s="332"/>
      <c r="N3466" s="333"/>
    </row>
    <row r="3467" spans="2:14" x14ac:dyDescent="0.2">
      <c r="B3467" s="328"/>
      <c r="C3467" s="328"/>
      <c r="D3467" s="329"/>
      <c r="E3467" s="330"/>
      <c r="F3467" s="330"/>
      <c r="G3467" s="330"/>
      <c r="H3467" s="331"/>
      <c r="I3467" s="332"/>
      <c r="J3467" s="332"/>
      <c r="K3467" s="332"/>
      <c r="L3467" s="332"/>
      <c r="M3467" s="332"/>
      <c r="N3467" s="333"/>
    </row>
    <row r="3468" spans="2:14" x14ac:dyDescent="0.2">
      <c r="B3468" s="328"/>
      <c r="C3468" s="328"/>
      <c r="D3468" s="329"/>
      <c r="E3468" s="330"/>
      <c r="F3468" s="330"/>
      <c r="G3468" s="330"/>
      <c r="H3468" s="331"/>
      <c r="I3468" s="332"/>
      <c r="J3468" s="332"/>
      <c r="K3468" s="332"/>
      <c r="L3468" s="332"/>
      <c r="M3468" s="332"/>
      <c r="N3468" s="333"/>
    </row>
    <row r="3469" spans="2:14" x14ac:dyDescent="0.2">
      <c r="B3469" s="328"/>
      <c r="C3469" s="328"/>
      <c r="D3469" s="329"/>
      <c r="E3469" s="330"/>
      <c r="F3469" s="330"/>
      <c r="G3469" s="330"/>
      <c r="H3469" s="331"/>
      <c r="I3469" s="332"/>
      <c r="J3469" s="332"/>
      <c r="K3469" s="332"/>
      <c r="L3469" s="332"/>
      <c r="M3469" s="332"/>
      <c r="N3469" s="333"/>
    </row>
    <row r="3470" spans="2:14" x14ac:dyDescent="0.2">
      <c r="B3470" s="328"/>
      <c r="C3470" s="328"/>
      <c r="D3470" s="329"/>
      <c r="E3470" s="330"/>
      <c r="F3470" s="330"/>
      <c r="G3470" s="330"/>
      <c r="H3470" s="331"/>
      <c r="I3470" s="332"/>
      <c r="J3470" s="332"/>
      <c r="K3470" s="332"/>
      <c r="L3470" s="332"/>
      <c r="M3470" s="332"/>
      <c r="N3470" s="333"/>
    </row>
    <row r="3471" spans="2:14" x14ac:dyDescent="0.2">
      <c r="B3471" s="328"/>
      <c r="C3471" s="328"/>
      <c r="D3471" s="329"/>
      <c r="E3471" s="330"/>
      <c r="F3471" s="330"/>
      <c r="G3471" s="330"/>
      <c r="H3471" s="331"/>
      <c r="I3471" s="332"/>
      <c r="J3471" s="332"/>
      <c r="K3471" s="332"/>
      <c r="L3471" s="332"/>
      <c r="M3471" s="332"/>
      <c r="N3471" s="333"/>
    </row>
    <row r="3472" spans="2:14" x14ac:dyDescent="0.2">
      <c r="B3472" s="328"/>
      <c r="C3472" s="328"/>
      <c r="D3472" s="329"/>
      <c r="E3472" s="330"/>
      <c r="F3472" s="330"/>
      <c r="G3472" s="330"/>
      <c r="H3472" s="331"/>
      <c r="I3472" s="332"/>
      <c r="J3472" s="332"/>
      <c r="K3472" s="332"/>
      <c r="L3472" s="332"/>
      <c r="M3472" s="332"/>
      <c r="N3472" s="333"/>
    </row>
    <row r="3473" spans="2:14" x14ac:dyDescent="0.2">
      <c r="B3473" s="328"/>
      <c r="C3473" s="328"/>
      <c r="D3473" s="329"/>
      <c r="E3473" s="330"/>
      <c r="F3473" s="330"/>
      <c r="G3473" s="330"/>
      <c r="H3473" s="331"/>
      <c r="I3473" s="332"/>
      <c r="J3473" s="332"/>
      <c r="K3473" s="332"/>
      <c r="L3473" s="332"/>
      <c r="M3473" s="332"/>
      <c r="N3473" s="333"/>
    </row>
    <row r="3474" spans="2:14" x14ac:dyDescent="0.2">
      <c r="B3474" s="328"/>
      <c r="C3474" s="328"/>
      <c r="D3474" s="329"/>
      <c r="E3474" s="330"/>
      <c r="F3474" s="330"/>
      <c r="G3474" s="330"/>
      <c r="H3474" s="331"/>
      <c r="I3474" s="332"/>
      <c r="J3474" s="332"/>
      <c r="K3474" s="332"/>
      <c r="L3474" s="332"/>
      <c r="M3474" s="332"/>
      <c r="N3474" s="333"/>
    </row>
    <row r="3475" spans="2:14" x14ac:dyDescent="0.2">
      <c r="B3475" s="328"/>
      <c r="C3475" s="328"/>
      <c r="D3475" s="329"/>
      <c r="E3475" s="330"/>
      <c r="F3475" s="330"/>
      <c r="G3475" s="330"/>
      <c r="H3475" s="331"/>
      <c r="I3475" s="332"/>
      <c r="J3475" s="332"/>
      <c r="K3475" s="332"/>
      <c r="L3475" s="332"/>
      <c r="M3475" s="332"/>
      <c r="N3475" s="333"/>
    </row>
    <row r="3476" spans="2:14" x14ac:dyDescent="0.2">
      <c r="B3476" s="328"/>
      <c r="C3476" s="328"/>
      <c r="D3476" s="329"/>
      <c r="E3476" s="330"/>
      <c r="F3476" s="330"/>
      <c r="G3476" s="330"/>
      <c r="H3476" s="331"/>
      <c r="I3476" s="332"/>
      <c r="J3476" s="332"/>
      <c r="K3476" s="332"/>
      <c r="L3476" s="332"/>
      <c r="M3476" s="332"/>
      <c r="N3476" s="333"/>
    </row>
    <row r="3477" spans="2:14" x14ac:dyDescent="0.2">
      <c r="B3477" s="328"/>
      <c r="C3477" s="328"/>
      <c r="D3477" s="329"/>
      <c r="E3477" s="330"/>
      <c r="F3477" s="330"/>
      <c r="G3477" s="330"/>
      <c r="H3477" s="331"/>
      <c r="I3477" s="332"/>
      <c r="J3477" s="332"/>
      <c r="K3477" s="332"/>
      <c r="L3477" s="332"/>
      <c r="M3477" s="332"/>
      <c r="N3477" s="333"/>
    </row>
    <row r="3478" spans="2:14" x14ac:dyDescent="0.2">
      <c r="B3478" s="328"/>
      <c r="C3478" s="328"/>
      <c r="D3478" s="329"/>
      <c r="E3478" s="330"/>
      <c r="F3478" s="330"/>
      <c r="G3478" s="330"/>
      <c r="H3478" s="331"/>
      <c r="I3478" s="332"/>
      <c r="J3478" s="332"/>
      <c r="K3478" s="332"/>
      <c r="L3478" s="332"/>
      <c r="M3478" s="332"/>
      <c r="N3478" s="333"/>
    </row>
    <row r="3479" spans="2:14" x14ac:dyDescent="0.2">
      <c r="B3479" s="328"/>
      <c r="C3479" s="328"/>
      <c r="D3479" s="329"/>
      <c r="E3479" s="330"/>
      <c r="F3479" s="330"/>
      <c r="G3479" s="330"/>
      <c r="H3479" s="331"/>
      <c r="I3479" s="332"/>
      <c r="J3479" s="332"/>
      <c r="K3479" s="332"/>
      <c r="L3479" s="332"/>
      <c r="M3479" s="332"/>
      <c r="N3479" s="333"/>
    </row>
    <row r="3480" spans="2:14" x14ac:dyDescent="0.2">
      <c r="B3480" s="328"/>
      <c r="C3480" s="328"/>
      <c r="D3480" s="329"/>
      <c r="E3480" s="330"/>
      <c r="F3480" s="330"/>
      <c r="G3480" s="330"/>
      <c r="H3480" s="331"/>
      <c r="I3480" s="332"/>
      <c r="J3480" s="332"/>
      <c r="K3480" s="332"/>
      <c r="L3480" s="332"/>
      <c r="M3480" s="332"/>
      <c r="N3480" s="333"/>
    </row>
    <row r="3481" spans="2:14" x14ac:dyDescent="0.2">
      <c r="B3481" s="328"/>
      <c r="C3481" s="328"/>
      <c r="D3481" s="329"/>
      <c r="E3481" s="330"/>
      <c r="F3481" s="330"/>
      <c r="G3481" s="330"/>
      <c r="H3481" s="331"/>
      <c r="I3481" s="332"/>
      <c r="J3481" s="332"/>
      <c r="K3481" s="332"/>
      <c r="L3481" s="332"/>
      <c r="M3481" s="332"/>
      <c r="N3481" s="333"/>
    </row>
    <row r="3482" spans="2:14" x14ac:dyDescent="0.2">
      <c r="B3482" s="328"/>
      <c r="C3482" s="328"/>
      <c r="D3482" s="329"/>
      <c r="E3482" s="330"/>
      <c r="F3482" s="330"/>
      <c r="G3482" s="330"/>
      <c r="H3482" s="331"/>
      <c r="I3482" s="332"/>
      <c r="J3482" s="332"/>
      <c r="K3482" s="332"/>
      <c r="L3482" s="332"/>
      <c r="M3482" s="332"/>
      <c r="N3482" s="333"/>
    </row>
    <row r="3483" spans="2:14" x14ac:dyDescent="0.2">
      <c r="B3483" s="328"/>
      <c r="C3483" s="328"/>
      <c r="D3483" s="329"/>
      <c r="E3483" s="330"/>
      <c r="F3483" s="330"/>
      <c r="G3483" s="330"/>
      <c r="H3483" s="331"/>
      <c r="I3483" s="332"/>
      <c r="J3483" s="332"/>
      <c r="K3483" s="332"/>
      <c r="L3483" s="332"/>
      <c r="M3483" s="332"/>
      <c r="N3483" s="333"/>
    </row>
    <row r="3484" spans="2:14" x14ac:dyDescent="0.2">
      <c r="B3484" s="328"/>
      <c r="C3484" s="328"/>
      <c r="D3484" s="329"/>
      <c r="E3484" s="330"/>
      <c r="F3484" s="330"/>
      <c r="G3484" s="330"/>
      <c r="H3484" s="331"/>
      <c r="I3484" s="332"/>
      <c r="J3484" s="332"/>
      <c r="K3484" s="332"/>
      <c r="L3484" s="332"/>
      <c r="M3484" s="332"/>
      <c r="N3484" s="333"/>
    </row>
    <row r="3485" spans="2:14" x14ac:dyDescent="0.2">
      <c r="B3485" s="328"/>
      <c r="C3485" s="328"/>
      <c r="D3485" s="329"/>
      <c r="E3485" s="330"/>
      <c r="F3485" s="330"/>
      <c r="G3485" s="330"/>
      <c r="H3485" s="331"/>
      <c r="I3485" s="332"/>
      <c r="J3485" s="332"/>
      <c r="K3485" s="332"/>
      <c r="L3485" s="332"/>
      <c r="M3485" s="332"/>
      <c r="N3485" s="333"/>
    </row>
    <row r="3486" spans="2:14" x14ac:dyDescent="0.2">
      <c r="B3486" s="328"/>
      <c r="C3486" s="328"/>
      <c r="D3486" s="329"/>
      <c r="E3486" s="330"/>
      <c r="F3486" s="330"/>
      <c r="G3486" s="330"/>
      <c r="H3486" s="331"/>
      <c r="I3486" s="332"/>
      <c r="J3486" s="332"/>
      <c r="K3486" s="332"/>
      <c r="L3486" s="332"/>
      <c r="M3486" s="332"/>
      <c r="N3486" s="333"/>
    </row>
    <row r="3487" spans="2:14" x14ac:dyDescent="0.2">
      <c r="B3487" s="328"/>
      <c r="C3487" s="328"/>
      <c r="D3487" s="329"/>
      <c r="E3487" s="330"/>
      <c r="F3487" s="330"/>
      <c r="G3487" s="330"/>
      <c r="H3487" s="331"/>
      <c r="I3487" s="332"/>
      <c r="J3487" s="332"/>
      <c r="K3487" s="332"/>
      <c r="L3487" s="332"/>
      <c r="M3487" s="332"/>
      <c r="N3487" s="333"/>
    </row>
    <row r="3488" spans="2:14" x14ac:dyDescent="0.2">
      <c r="B3488" s="328"/>
      <c r="C3488" s="328"/>
      <c r="D3488" s="329"/>
      <c r="E3488" s="330"/>
      <c r="F3488" s="330"/>
      <c r="G3488" s="330"/>
      <c r="H3488" s="331"/>
      <c r="I3488" s="332"/>
      <c r="J3488" s="332"/>
      <c r="K3488" s="332"/>
      <c r="L3488" s="332"/>
      <c r="M3488" s="332"/>
      <c r="N3488" s="333"/>
    </row>
    <row r="3489" spans="2:14" x14ac:dyDescent="0.2">
      <c r="B3489" s="328"/>
      <c r="C3489" s="328"/>
      <c r="D3489" s="329"/>
      <c r="E3489" s="330"/>
      <c r="F3489" s="330"/>
      <c r="G3489" s="330"/>
      <c r="H3489" s="331"/>
      <c r="I3489" s="332"/>
      <c r="J3489" s="332"/>
      <c r="K3489" s="332"/>
      <c r="L3489" s="332"/>
      <c r="M3489" s="332"/>
      <c r="N3489" s="333"/>
    </row>
    <row r="3490" spans="2:14" x14ac:dyDescent="0.2">
      <c r="B3490" s="328"/>
      <c r="C3490" s="328"/>
      <c r="D3490" s="329"/>
      <c r="E3490" s="330"/>
      <c r="F3490" s="330"/>
      <c r="G3490" s="330"/>
      <c r="H3490" s="331"/>
      <c r="I3490" s="332"/>
      <c r="J3490" s="332"/>
      <c r="K3490" s="332"/>
      <c r="L3490" s="332"/>
      <c r="M3490" s="332"/>
      <c r="N3490" s="333"/>
    </row>
    <row r="3491" spans="2:14" x14ac:dyDescent="0.2">
      <c r="B3491" s="328"/>
      <c r="C3491" s="328"/>
      <c r="D3491" s="329"/>
      <c r="E3491" s="330"/>
      <c r="F3491" s="330"/>
      <c r="G3491" s="330"/>
      <c r="H3491" s="331"/>
      <c r="I3491" s="332"/>
      <c r="J3491" s="332"/>
      <c r="K3491" s="332"/>
      <c r="L3491" s="332"/>
      <c r="M3491" s="332"/>
      <c r="N3491" s="333"/>
    </row>
    <row r="3492" spans="2:14" x14ac:dyDescent="0.2">
      <c r="B3492" s="328"/>
      <c r="C3492" s="328"/>
      <c r="D3492" s="329"/>
      <c r="E3492" s="330"/>
      <c r="F3492" s="330"/>
      <c r="G3492" s="330"/>
      <c r="H3492" s="331"/>
      <c r="I3492" s="332"/>
      <c r="J3492" s="332"/>
      <c r="K3492" s="332"/>
      <c r="L3492" s="332"/>
      <c r="M3492" s="332"/>
      <c r="N3492" s="333"/>
    </row>
    <row r="3493" spans="2:14" x14ac:dyDescent="0.2">
      <c r="B3493" s="328"/>
      <c r="C3493" s="328"/>
      <c r="D3493" s="329"/>
      <c r="E3493" s="330"/>
      <c r="F3493" s="330"/>
      <c r="G3493" s="330"/>
      <c r="H3493" s="331"/>
      <c r="I3493" s="332"/>
      <c r="J3493" s="332"/>
      <c r="K3493" s="332"/>
      <c r="L3493" s="332"/>
      <c r="M3493" s="332"/>
      <c r="N3493" s="333"/>
    </row>
    <row r="3494" spans="2:14" x14ac:dyDescent="0.2">
      <c r="B3494" s="328"/>
      <c r="C3494" s="328"/>
      <c r="D3494" s="329"/>
      <c r="E3494" s="330"/>
      <c r="F3494" s="330"/>
      <c r="G3494" s="330"/>
      <c r="H3494" s="331"/>
      <c r="I3494" s="332"/>
      <c r="J3494" s="332"/>
      <c r="K3494" s="332"/>
      <c r="L3494" s="332"/>
      <c r="M3494" s="332"/>
      <c r="N3494" s="333"/>
    </row>
    <row r="3495" spans="2:14" x14ac:dyDescent="0.2">
      <c r="B3495" s="328"/>
      <c r="C3495" s="328"/>
      <c r="D3495" s="329"/>
      <c r="E3495" s="330"/>
      <c r="F3495" s="330"/>
      <c r="G3495" s="330"/>
      <c r="H3495" s="331"/>
      <c r="I3495" s="332"/>
      <c r="J3495" s="332"/>
      <c r="K3495" s="332"/>
      <c r="L3495" s="332"/>
      <c r="M3495" s="332"/>
      <c r="N3495" s="333"/>
    </row>
    <row r="3496" spans="2:14" x14ac:dyDescent="0.2">
      <c r="B3496" s="328"/>
      <c r="C3496" s="328"/>
      <c r="D3496" s="329"/>
      <c r="E3496" s="330"/>
      <c r="F3496" s="330"/>
      <c r="G3496" s="330"/>
      <c r="H3496" s="331"/>
      <c r="I3496" s="332"/>
      <c r="J3496" s="332"/>
      <c r="K3496" s="332"/>
      <c r="L3496" s="332"/>
      <c r="M3496" s="332"/>
      <c r="N3496" s="333"/>
    </row>
    <row r="3497" spans="2:14" x14ac:dyDescent="0.2">
      <c r="B3497" s="328"/>
      <c r="C3497" s="328"/>
      <c r="D3497" s="329"/>
      <c r="E3497" s="330"/>
      <c r="F3497" s="330"/>
      <c r="G3497" s="330"/>
      <c r="H3497" s="331"/>
      <c r="I3497" s="332"/>
      <c r="J3497" s="332"/>
      <c r="K3497" s="332"/>
      <c r="L3497" s="332"/>
      <c r="M3497" s="332"/>
      <c r="N3497" s="333"/>
    </row>
    <row r="3498" spans="2:14" x14ac:dyDescent="0.2">
      <c r="B3498" s="328"/>
      <c r="C3498" s="328"/>
      <c r="D3498" s="329"/>
      <c r="E3498" s="330"/>
      <c r="F3498" s="330"/>
      <c r="G3498" s="330"/>
      <c r="H3498" s="331"/>
      <c r="I3498" s="332"/>
      <c r="J3498" s="332"/>
      <c r="K3498" s="332"/>
      <c r="L3498" s="332"/>
      <c r="M3498" s="332"/>
      <c r="N3498" s="333"/>
    </row>
    <row r="3499" spans="2:14" x14ac:dyDescent="0.2">
      <c r="B3499" s="328"/>
      <c r="C3499" s="328"/>
      <c r="D3499" s="329"/>
      <c r="E3499" s="330"/>
      <c r="F3499" s="330"/>
      <c r="G3499" s="330"/>
      <c r="H3499" s="331"/>
      <c r="I3499" s="332"/>
      <c r="J3499" s="332"/>
      <c r="K3499" s="332"/>
      <c r="L3499" s="332"/>
      <c r="M3499" s="332"/>
      <c r="N3499" s="333"/>
    </row>
    <row r="3500" spans="2:14" x14ac:dyDescent="0.2">
      <c r="B3500" s="328"/>
      <c r="C3500" s="328"/>
      <c r="D3500" s="329"/>
      <c r="E3500" s="330"/>
      <c r="F3500" s="330"/>
      <c r="G3500" s="330"/>
      <c r="H3500" s="331"/>
      <c r="I3500" s="332"/>
      <c r="J3500" s="332"/>
      <c r="K3500" s="332"/>
      <c r="L3500" s="332"/>
      <c r="M3500" s="332"/>
      <c r="N3500" s="333"/>
    </row>
    <row r="3501" spans="2:14" x14ac:dyDescent="0.2">
      <c r="B3501" s="328"/>
      <c r="C3501" s="328"/>
      <c r="D3501" s="329"/>
      <c r="E3501" s="330"/>
      <c r="F3501" s="330"/>
      <c r="G3501" s="330"/>
      <c r="H3501" s="331"/>
      <c r="I3501" s="332"/>
      <c r="J3501" s="332"/>
      <c r="K3501" s="332"/>
      <c r="L3501" s="332"/>
      <c r="M3501" s="332"/>
      <c r="N3501" s="333"/>
    </row>
    <row r="3502" spans="2:14" x14ac:dyDescent="0.2">
      <c r="B3502" s="328"/>
      <c r="C3502" s="328"/>
      <c r="D3502" s="329"/>
      <c r="E3502" s="330"/>
      <c r="F3502" s="330"/>
      <c r="G3502" s="330"/>
      <c r="H3502" s="331"/>
      <c r="I3502" s="332"/>
      <c r="J3502" s="332"/>
      <c r="K3502" s="332"/>
      <c r="L3502" s="332"/>
      <c r="M3502" s="332"/>
      <c r="N3502" s="333"/>
    </row>
    <row r="3503" spans="2:14" x14ac:dyDescent="0.2">
      <c r="B3503" s="328"/>
      <c r="C3503" s="328"/>
      <c r="D3503" s="329"/>
      <c r="E3503" s="330"/>
      <c r="F3503" s="330"/>
      <c r="G3503" s="330"/>
      <c r="H3503" s="331"/>
      <c r="I3503" s="332"/>
      <c r="J3503" s="332"/>
      <c r="K3503" s="332"/>
      <c r="L3503" s="332"/>
      <c r="M3503" s="332"/>
      <c r="N3503" s="333"/>
    </row>
    <row r="3504" spans="2:14" x14ac:dyDescent="0.2">
      <c r="B3504" s="328"/>
      <c r="C3504" s="328"/>
      <c r="D3504" s="329"/>
      <c r="E3504" s="330"/>
      <c r="F3504" s="330"/>
      <c r="G3504" s="330"/>
      <c r="H3504" s="331"/>
      <c r="I3504" s="332"/>
      <c r="J3504" s="332"/>
      <c r="K3504" s="332"/>
      <c r="L3504" s="332"/>
      <c r="M3504" s="332"/>
      <c r="N3504" s="333"/>
    </row>
    <row r="3505" spans="2:14" x14ac:dyDescent="0.2">
      <c r="B3505" s="328"/>
      <c r="C3505" s="328"/>
      <c r="D3505" s="329"/>
      <c r="E3505" s="330"/>
      <c r="F3505" s="330"/>
      <c r="G3505" s="330"/>
      <c r="H3505" s="331"/>
      <c r="I3505" s="332"/>
      <c r="J3505" s="332"/>
      <c r="K3505" s="332"/>
      <c r="L3505" s="332"/>
      <c r="M3505" s="332"/>
      <c r="N3505" s="333"/>
    </row>
    <row r="3506" spans="2:14" x14ac:dyDescent="0.2">
      <c r="B3506" s="328"/>
      <c r="C3506" s="328"/>
      <c r="D3506" s="329"/>
      <c r="E3506" s="330"/>
      <c r="F3506" s="330"/>
      <c r="G3506" s="330"/>
      <c r="H3506" s="331"/>
      <c r="I3506" s="332"/>
      <c r="J3506" s="332"/>
      <c r="K3506" s="332"/>
      <c r="L3506" s="332"/>
      <c r="M3506" s="332"/>
      <c r="N3506" s="333"/>
    </row>
    <row r="3507" spans="2:14" x14ac:dyDescent="0.2">
      <c r="B3507" s="328"/>
      <c r="C3507" s="328"/>
      <c r="D3507" s="329"/>
      <c r="E3507" s="330"/>
      <c r="F3507" s="330"/>
      <c r="G3507" s="330"/>
      <c r="H3507" s="331"/>
      <c r="I3507" s="332"/>
      <c r="J3507" s="332"/>
      <c r="K3507" s="332"/>
      <c r="L3507" s="332"/>
      <c r="M3507" s="332"/>
      <c r="N3507" s="333"/>
    </row>
    <row r="3508" spans="2:14" x14ac:dyDescent="0.2">
      <c r="B3508" s="328"/>
      <c r="C3508" s="328"/>
      <c r="D3508" s="329"/>
      <c r="E3508" s="330"/>
      <c r="F3508" s="330"/>
      <c r="G3508" s="330"/>
      <c r="H3508" s="331"/>
      <c r="I3508" s="332"/>
      <c r="J3508" s="332"/>
      <c r="K3508" s="332"/>
      <c r="L3508" s="332"/>
      <c r="M3508" s="332"/>
      <c r="N3508" s="333"/>
    </row>
    <row r="3509" spans="2:14" x14ac:dyDescent="0.2">
      <c r="B3509" s="328"/>
      <c r="C3509" s="328"/>
      <c r="D3509" s="329"/>
      <c r="E3509" s="330"/>
      <c r="F3509" s="330"/>
      <c r="G3509" s="330"/>
      <c r="H3509" s="331"/>
      <c r="I3509" s="332"/>
      <c r="J3509" s="332"/>
      <c r="K3509" s="332"/>
      <c r="L3509" s="332"/>
      <c r="M3509" s="332"/>
      <c r="N3509" s="333"/>
    </row>
    <row r="3510" spans="2:14" x14ac:dyDescent="0.2">
      <c r="B3510" s="328"/>
      <c r="C3510" s="328"/>
      <c r="D3510" s="329"/>
      <c r="E3510" s="330"/>
      <c r="F3510" s="330"/>
      <c r="G3510" s="330"/>
      <c r="H3510" s="331"/>
      <c r="I3510" s="332"/>
      <c r="J3510" s="332"/>
      <c r="K3510" s="332"/>
      <c r="L3510" s="332"/>
      <c r="M3510" s="332"/>
      <c r="N3510" s="333"/>
    </row>
    <row r="3511" spans="2:14" x14ac:dyDescent="0.2">
      <c r="B3511" s="328"/>
      <c r="C3511" s="328"/>
      <c r="D3511" s="329"/>
      <c r="E3511" s="330"/>
      <c r="F3511" s="330"/>
      <c r="G3511" s="330"/>
      <c r="H3511" s="331"/>
      <c r="I3511" s="332"/>
      <c r="J3511" s="332"/>
      <c r="K3511" s="332"/>
      <c r="L3511" s="332"/>
      <c r="M3511" s="332"/>
      <c r="N3511" s="333"/>
    </row>
    <row r="3512" spans="2:14" x14ac:dyDescent="0.2">
      <c r="B3512" s="328"/>
      <c r="C3512" s="328"/>
      <c r="D3512" s="329"/>
      <c r="E3512" s="330"/>
      <c r="F3512" s="330"/>
      <c r="G3512" s="330"/>
      <c r="H3512" s="331"/>
      <c r="I3512" s="332"/>
      <c r="J3512" s="332"/>
      <c r="K3512" s="332"/>
      <c r="L3512" s="332"/>
      <c r="M3512" s="332"/>
      <c r="N3512" s="333"/>
    </row>
    <row r="3513" spans="2:14" x14ac:dyDescent="0.2">
      <c r="B3513" s="328"/>
      <c r="C3513" s="328"/>
      <c r="D3513" s="329"/>
      <c r="E3513" s="330"/>
      <c r="F3513" s="330"/>
      <c r="G3513" s="330"/>
      <c r="H3513" s="331"/>
      <c r="I3513" s="332"/>
      <c r="J3513" s="332"/>
      <c r="K3513" s="332"/>
      <c r="L3513" s="332"/>
      <c r="M3513" s="332"/>
      <c r="N3513" s="333"/>
    </row>
    <row r="3514" spans="2:14" x14ac:dyDescent="0.2">
      <c r="B3514" s="328"/>
      <c r="C3514" s="328"/>
      <c r="D3514" s="329"/>
      <c r="E3514" s="330"/>
      <c r="F3514" s="330"/>
      <c r="G3514" s="330"/>
      <c r="H3514" s="331"/>
      <c r="I3514" s="332"/>
      <c r="J3514" s="332"/>
      <c r="K3514" s="332"/>
      <c r="L3514" s="332"/>
      <c r="M3514" s="332"/>
      <c r="N3514" s="333"/>
    </row>
    <row r="3515" spans="2:14" x14ac:dyDescent="0.2">
      <c r="B3515" s="328"/>
      <c r="C3515" s="328"/>
      <c r="D3515" s="329"/>
      <c r="E3515" s="330"/>
      <c r="F3515" s="330"/>
      <c r="G3515" s="330"/>
      <c r="H3515" s="331"/>
      <c r="I3515" s="332"/>
      <c r="J3515" s="332"/>
      <c r="K3515" s="332"/>
      <c r="L3515" s="332"/>
      <c r="M3515" s="332"/>
      <c r="N3515" s="333"/>
    </row>
    <row r="3516" spans="2:14" x14ac:dyDescent="0.2">
      <c r="B3516" s="328"/>
      <c r="C3516" s="328"/>
      <c r="D3516" s="329"/>
      <c r="E3516" s="330"/>
      <c r="F3516" s="330"/>
      <c r="G3516" s="330"/>
      <c r="H3516" s="331"/>
      <c r="I3516" s="332"/>
      <c r="J3516" s="332"/>
      <c r="K3516" s="332"/>
      <c r="L3516" s="332"/>
      <c r="M3516" s="332"/>
      <c r="N3516" s="333"/>
    </row>
    <row r="3517" spans="2:14" x14ac:dyDescent="0.2">
      <c r="B3517" s="328"/>
      <c r="C3517" s="328"/>
      <c r="D3517" s="329"/>
      <c r="E3517" s="330"/>
      <c r="F3517" s="330"/>
      <c r="G3517" s="330"/>
      <c r="H3517" s="331"/>
      <c r="I3517" s="332"/>
      <c r="J3517" s="332"/>
      <c r="K3517" s="332"/>
      <c r="L3517" s="332"/>
      <c r="M3517" s="332"/>
      <c r="N3517" s="333"/>
    </row>
    <row r="3518" spans="2:14" x14ac:dyDescent="0.2">
      <c r="B3518" s="328"/>
      <c r="C3518" s="328"/>
      <c r="D3518" s="329"/>
      <c r="E3518" s="330"/>
      <c r="F3518" s="330"/>
      <c r="G3518" s="330"/>
      <c r="H3518" s="331"/>
      <c r="I3518" s="332"/>
      <c r="J3518" s="332"/>
      <c r="K3518" s="332"/>
      <c r="L3518" s="332"/>
      <c r="M3518" s="332"/>
      <c r="N3518" s="333"/>
    </row>
    <row r="3519" spans="2:14" x14ac:dyDescent="0.2">
      <c r="B3519" s="328"/>
      <c r="C3519" s="328"/>
      <c r="D3519" s="329"/>
      <c r="E3519" s="330"/>
      <c r="F3519" s="330"/>
      <c r="G3519" s="330"/>
      <c r="H3519" s="331"/>
      <c r="I3519" s="332"/>
      <c r="J3519" s="332"/>
      <c r="K3519" s="332"/>
      <c r="L3519" s="332"/>
      <c r="M3519" s="332"/>
      <c r="N3519" s="333"/>
    </row>
    <row r="3520" spans="2:14" x14ac:dyDescent="0.2">
      <c r="B3520" s="328"/>
      <c r="C3520" s="328"/>
      <c r="D3520" s="329"/>
      <c r="E3520" s="330"/>
      <c r="F3520" s="330"/>
      <c r="G3520" s="330"/>
      <c r="H3520" s="331"/>
      <c r="I3520" s="332"/>
      <c r="J3520" s="332"/>
      <c r="K3520" s="332"/>
      <c r="L3520" s="332"/>
      <c r="M3520" s="332"/>
      <c r="N3520" s="333"/>
    </row>
    <row r="3521" spans="2:14" x14ac:dyDescent="0.2">
      <c r="B3521" s="328"/>
      <c r="C3521" s="328"/>
      <c r="D3521" s="329"/>
      <c r="E3521" s="330"/>
      <c r="F3521" s="330"/>
      <c r="G3521" s="330"/>
      <c r="H3521" s="331"/>
      <c r="I3521" s="332"/>
      <c r="J3521" s="332"/>
      <c r="K3521" s="332"/>
      <c r="L3521" s="332"/>
      <c r="M3521" s="332"/>
      <c r="N3521" s="333"/>
    </row>
    <row r="3522" spans="2:14" x14ac:dyDescent="0.2">
      <c r="B3522" s="328"/>
      <c r="C3522" s="328"/>
      <c r="D3522" s="329"/>
      <c r="E3522" s="330"/>
      <c r="F3522" s="330"/>
      <c r="G3522" s="330"/>
      <c r="H3522" s="331"/>
      <c r="I3522" s="332"/>
      <c r="J3522" s="332"/>
      <c r="K3522" s="332"/>
      <c r="L3522" s="332"/>
      <c r="M3522" s="332"/>
      <c r="N3522" s="333"/>
    </row>
    <row r="3523" spans="2:14" x14ac:dyDescent="0.2">
      <c r="B3523" s="328"/>
      <c r="C3523" s="328"/>
      <c r="D3523" s="329"/>
      <c r="E3523" s="330"/>
      <c r="F3523" s="330"/>
      <c r="G3523" s="330"/>
      <c r="H3523" s="331"/>
      <c r="I3523" s="332"/>
      <c r="J3523" s="332"/>
      <c r="K3523" s="332"/>
      <c r="L3523" s="332"/>
      <c r="M3523" s="332"/>
      <c r="N3523" s="333"/>
    </row>
    <row r="3524" spans="2:14" x14ac:dyDescent="0.2">
      <c r="B3524" s="328"/>
      <c r="C3524" s="328"/>
      <c r="D3524" s="329"/>
      <c r="E3524" s="330"/>
      <c r="F3524" s="330"/>
      <c r="G3524" s="330"/>
      <c r="H3524" s="331"/>
      <c r="I3524" s="332"/>
      <c r="J3524" s="332"/>
      <c r="K3524" s="332"/>
      <c r="L3524" s="332"/>
      <c r="M3524" s="332"/>
      <c r="N3524" s="333"/>
    </row>
    <row r="3525" spans="2:14" x14ac:dyDescent="0.2">
      <c r="B3525" s="328"/>
      <c r="C3525" s="328"/>
      <c r="D3525" s="329"/>
      <c r="E3525" s="330"/>
      <c r="F3525" s="330"/>
      <c r="G3525" s="330"/>
      <c r="H3525" s="331"/>
      <c r="I3525" s="332"/>
      <c r="J3525" s="332"/>
      <c r="K3525" s="332"/>
      <c r="L3525" s="332"/>
      <c r="M3525" s="332"/>
      <c r="N3525" s="333"/>
    </row>
    <row r="3526" spans="2:14" x14ac:dyDescent="0.2">
      <c r="B3526" s="328"/>
      <c r="C3526" s="328"/>
      <c r="D3526" s="329"/>
      <c r="E3526" s="330"/>
      <c r="F3526" s="330"/>
      <c r="G3526" s="330"/>
      <c r="H3526" s="331"/>
      <c r="I3526" s="332"/>
      <c r="J3526" s="332"/>
      <c r="K3526" s="332"/>
      <c r="L3526" s="332"/>
      <c r="M3526" s="332"/>
      <c r="N3526" s="333"/>
    </row>
    <row r="3527" spans="2:14" x14ac:dyDescent="0.2">
      <c r="B3527" s="328"/>
      <c r="C3527" s="328"/>
      <c r="D3527" s="329"/>
      <c r="E3527" s="330"/>
      <c r="F3527" s="330"/>
      <c r="G3527" s="330"/>
      <c r="H3527" s="331"/>
      <c r="I3527" s="332"/>
      <c r="J3527" s="332"/>
      <c r="K3527" s="332"/>
      <c r="L3527" s="332"/>
      <c r="M3527" s="332"/>
      <c r="N3527" s="333"/>
    </row>
    <row r="3528" spans="2:14" x14ac:dyDescent="0.2">
      <c r="B3528" s="328"/>
      <c r="C3528" s="328"/>
      <c r="D3528" s="329"/>
      <c r="E3528" s="330"/>
      <c r="F3528" s="330"/>
      <c r="G3528" s="330"/>
      <c r="H3528" s="331"/>
      <c r="I3528" s="332"/>
      <c r="J3528" s="332"/>
      <c r="K3528" s="332"/>
      <c r="L3528" s="332"/>
      <c r="M3528" s="332"/>
      <c r="N3528" s="333"/>
    </row>
    <row r="3529" spans="2:14" x14ac:dyDescent="0.2">
      <c r="B3529" s="328"/>
      <c r="C3529" s="328"/>
      <c r="D3529" s="329"/>
      <c r="E3529" s="330"/>
      <c r="F3529" s="330"/>
      <c r="G3529" s="330"/>
      <c r="H3529" s="331"/>
      <c r="I3529" s="332"/>
      <c r="J3529" s="332"/>
      <c r="K3529" s="332"/>
      <c r="L3529" s="332"/>
      <c r="M3529" s="332"/>
      <c r="N3529" s="333"/>
    </row>
    <row r="3530" spans="2:14" x14ac:dyDescent="0.2">
      <c r="B3530" s="328"/>
      <c r="C3530" s="328"/>
      <c r="D3530" s="329"/>
      <c r="E3530" s="330"/>
      <c r="F3530" s="330"/>
      <c r="G3530" s="330"/>
      <c r="H3530" s="331"/>
      <c r="I3530" s="332"/>
      <c r="J3530" s="332"/>
      <c r="K3530" s="332"/>
      <c r="L3530" s="332"/>
      <c r="M3530" s="332"/>
      <c r="N3530" s="333"/>
    </row>
    <row r="3531" spans="2:14" x14ac:dyDescent="0.2">
      <c r="B3531" s="328"/>
      <c r="C3531" s="328"/>
      <c r="D3531" s="329"/>
      <c r="E3531" s="330"/>
      <c r="F3531" s="330"/>
      <c r="G3531" s="330"/>
      <c r="H3531" s="331"/>
      <c r="I3531" s="332"/>
      <c r="J3531" s="332"/>
      <c r="K3531" s="332"/>
      <c r="L3531" s="332"/>
      <c r="M3531" s="332"/>
      <c r="N3531" s="333"/>
    </row>
    <row r="3532" spans="2:14" x14ac:dyDescent="0.2">
      <c r="B3532" s="328"/>
      <c r="C3532" s="328"/>
      <c r="D3532" s="329"/>
      <c r="E3532" s="330"/>
      <c r="F3532" s="330"/>
      <c r="G3532" s="330"/>
      <c r="H3532" s="331"/>
      <c r="I3532" s="332"/>
      <c r="J3532" s="332"/>
      <c r="K3532" s="332"/>
      <c r="L3532" s="332"/>
      <c r="M3532" s="332"/>
      <c r="N3532" s="333"/>
    </row>
    <row r="3533" spans="2:14" x14ac:dyDescent="0.2">
      <c r="B3533" s="328"/>
      <c r="C3533" s="328"/>
      <c r="D3533" s="329"/>
      <c r="E3533" s="330"/>
      <c r="F3533" s="330"/>
      <c r="G3533" s="330"/>
      <c r="H3533" s="331"/>
      <c r="I3533" s="332"/>
      <c r="J3533" s="332"/>
      <c r="K3533" s="332"/>
      <c r="L3533" s="332"/>
      <c r="M3533" s="332"/>
      <c r="N3533" s="333"/>
    </row>
    <row r="3534" spans="2:14" x14ac:dyDescent="0.2">
      <c r="B3534" s="328"/>
      <c r="C3534" s="328"/>
      <c r="D3534" s="329"/>
      <c r="E3534" s="330"/>
      <c r="F3534" s="330"/>
      <c r="G3534" s="330"/>
      <c r="H3534" s="331"/>
      <c r="I3534" s="332"/>
      <c r="J3534" s="332"/>
      <c r="K3534" s="332"/>
      <c r="L3534" s="332"/>
      <c r="M3534" s="332"/>
      <c r="N3534" s="333"/>
    </row>
    <row r="3535" spans="2:14" x14ac:dyDescent="0.2">
      <c r="B3535" s="328"/>
      <c r="C3535" s="328"/>
      <c r="D3535" s="329"/>
      <c r="E3535" s="330"/>
      <c r="F3535" s="330"/>
      <c r="G3535" s="330"/>
      <c r="H3535" s="331"/>
      <c r="I3535" s="332"/>
      <c r="J3535" s="332"/>
      <c r="K3535" s="332"/>
      <c r="L3535" s="332"/>
      <c r="M3535" s="332"/>
      <c r="N3535" s="333"/>
    </row>
    <row r="3536" spans="2:14" x14ac:dyDescent="0.2">
      <c r="B3536" s="328"/>
      <c r="C3536" s="328"/>
      <c r="D3536" s="329"/>
      <c r="E3536" s="330"/>
      <c r="F3536" s="330"/>
      <c r="G3536" s="330"/>
      <c r="H3536" s="331"/>
      <c r="I3536" s="332"/>
      <c r="J3536" s="332"/>
      <c r="K3536" s="332"/>
      <c r="L3536" s="332"/>
      <c r="M3536" s="332"/>
      <c r="N3536" s="333"/>
    </row>
    <row r="3537" spans="2:14" x14ac:dyDescent="0.2">
      <c r="B3537" s="328"/>
      <c r="C3537" s="328"/>
      <c r="D3537" s="329"/>
      <c r="E3537" s="330"/>
      <c r="F3537" s="330"/>
      <c r="G3537" s="330"/>
      <c r="H3537" s="331"/>
      <c r="I3537" s="332"/>
      <c r="J3537" s="332"/>
      <c r="K3537" s="332"/>
      <c r="L3537" s="332"/>
      <c r="M3537" s="332"/>
      <c r="N3537" s="333"/>
    </row>
    <row r="3538" spans="2:14" x14ac:dyDescent="0.2">
      <c r="B3538" s="328"/>
      <c r="C3538" s="328"/>
      <c r="D3538" s="329"/>
      <c r="E3538" s="330"/>
      <c r="F3538" s="330"/>
      <c r="G3538" s="330"/>
      <c r="H3538" s="331"/>
      <c r="I3538" s="332"/>
      <c r="J3538" s="332"/>
      <c r="K3538" s="332"/>
      <c r="L3538" s="332"/>
      <c r="M3538" s="332"/>
      <c r="N3538" s="333"/>
    </row>
    <row r="3539" spans="2:14" x14ac:dyDescent="0.2">
      <c r="B3539" s="328"/>
      <c r="C3539" s="328"/>
      <c r="D3539" s="329"/>
      <c r="E3539" s="330"/>
      <c r="F3539" s="330"/>
      <c r="G3539" s="330"/>
      <c r="H3539" s="331"/>
      <c r="I3539" s="332"/>
      <c r="J3539" s="332"/>
      <c r="K3539" s="332"/>
      <c r="L3539" s="332"/>
      <c r="M3539" s="332"/>
      <c r="N3539" s="333"/>
    </row>
    <row r="3540" spans="2:14" x14ac:dyDescent="0.2">
      <c r="B3540" s="328"/>
      <c r="C3540" s="328"/>
      <c r="D3540" s="329"/>
      <c r="E3540" s="330"/>
      <c r="F3540" s="330"/>
      <c r="G3540" s="330"/>
      <c r="H3540" s="331"/>
      <c r="I3540" s="332"/>
      <c r="J3540" s="332"/>
      <c r="K3540" s="332"/>
      <c r="L3540" s="332"/>
      <c r="M3540" s="332"/>
      <c r="N3540" s="333"/>
    </row>
    <row r="3541" spans="2:14" x14ac:dyDescent="0.2">
      <c r="B3541" s="328"/>
      <c r="C3541" s="328"/>
      <c r="D3541" s="329"/>
      <c r="E3541" s="330"/>
      <c r="F3541" s="330"/>
      <c r="G3541" s="330"/>
      <c r="H3541" s="331"/>
      <c r="I3541" s="332"/>
      <c r="J3541" s="332"/>
      <c r="K3541" s="332"/>
      <c r="L3541" s="332"/>
      <c r="M3541" s="332"/>
      <c r="N3541" s="333"/>
    </row>
    <row r="3542" spans="2:14" x14ac:dyDescent="0.2">
      <c r="B3542" s="328"/>
      <c r="C3542" s="328"/>
      <c r="D3542" s="329"/>
      <c r="E3542" s="330"/>
      <c r="F3542" s="330"/>
      <c r="G3542" s="330"/>
      <c r="H3542" s="331"/>
      <c r="I3542" s="332"/>
      <c r="J3542" s="332"/>
      <c r="K3542" s="332"/>
      <c r="L3542" s="332"/>
      <c r="M3542" s="332"/>
      <c r="N3542" s="333"/>
    </row>
    <row r="3543" spans="2:14" x14ac:dyDescent="0.2">
      <c r="B3543" s="328"/>
      <c r="C3543" s="328"/>
      <c r="D3543" s="329"/>
      <c r="E3543" s="330"/>
      <c r="F3543" s="330"/>
      <c r="G3543" s="330"/>
      <c r="H3543" s="331"/>
      <c r="I3543" s="332"/>
      <c r="J3543" s="332"/>
      <c r="K3543" s="332"/>
      <c r="L3543" s="332"/>
      <c r="M3543" s="332"/>
      <c r="N3543" s="333"/>
    </row>
    <row r="3544" spans="2:14" x14ac:dyDescent="0.2">
      <c r="B3544" s="328"/>
      <c r="C3544" s="328"/>
      <c r="D3544" s="329"/>
      <c r="E3544" s="330"/>
      <c r="F3544" s="330"/>
      <c r="G3544" s="330"/>
      <c r="H3544" s="331"/>
      <c r="I3544" s="332"/>
      <c r="J3544" s="332"/>
      <c r="K3544" s="332"/>
      <c r="L3544" s="332"/>
      <c r="M3544" s="332"/>
      <c r="N3544" s="333"/>
    </row>
    <row r="3545" spans="2:14" x14ac:dyDescent="0.2">
      <c r="B3545" s="328"/>
      <c r="C3545" s="328"/>
      <c r="D3545" s="329"/>
      <c r="E3545" s="330"/>
      <c r="F3545" s="330"/>
      <c r="G3545" s="330"/>
      <c r="H3545" s="331"/>
      <c r="I3545" s="332"/>
      <c r="J3545" s="332"/>
      <c r="K3545" s="332"/>
      <c r="L3545" s="332"/>
      <c r="M3545" s="332"/>
      <c r="N3545" s="333"/>
    </row>
    <row r="3546" spans="2:14" x14ac:dyDescent="0.2">
      <c r="B3546" s="328"/>
      <c r="C3546" s="328"/>
      <c r="D3546" s="329"/>
      <c r="E3546" s="330"/>
      <c r="F3546" s="330"/>
      <c r="G3546" s="330"/>
      <c r="H3546" s="331"/>
      <c r="I3546" s="332"/>
      <c r="J3546" s="332"/>
      <c r="K3546" s="332"/>
      <c r="L3546" s="332"/>
      <c r="M3546" s="332"/>
      <c r="N3546" s="333"/>
    </row>
    <row r="3547" spans="2:14" x14ac:dyDescent="0.2">
      <c r="B3547" s="328"/>
      <c r="C3547" s="328"/>
      <c r="D3547" s="329"/>
      <c r="E3547" s="330"/>
      <c r="F3547" s="330"/>
      <c r="G3547" s="330"/>
      <c r="H3547" s="331"/>
      <c r="I3547" s="332"/>
      <c r="J3547" s="332"/>
      <c r="K3547" s="332"/>
      <c r="L3547" s="332"/>
      <c r="M3547" s="332"/>
      <c r="N3547" s="333"/>
    </row>
    <row r="3548" spans="2:14" x14ac:dyDescent="0.2">
      <c r="B3548" s="328"/>
      <c r="C3548" s="328"/>
      <c r="D3548" s="329"/>
      <c r="E3548" s="330"/>
      <c r="F3548" s="330"/>
      <c r="G3548" s="330"/>
      <c r="H3548" s="331"/>
      <c r="I3548" s="332"/>
      <c r="J3548" s="332"/>
      <c r="K3548" s="332"/>
      <c r="L3548" s="332"/>
      <c r="M3548" s="332"/>
      <c r="N3548" s="333"/>
    </row>
    <row r="3549" spans="2:14" x14ac:dyDescent="0.2">
      <c r="B3549" s="328"/>
      <c r="C3549" s="328"/>
      <c r="D3549" s="329"/>
      <c r="E3549" s="330"/>
      <c r="F3549" s="330"/>
      <c r="G3549" s="330"/>
      <c r="H3549" s="331"/>
      <c r="I3549" s="332"/>
      <c r="J3549" s="332"/>
      <c r="K3549" s="332"/>
      <c r="L3549" s="332"/>
      <c r="M3549" s="332"/>
      <c r="N3549" s="333"/>
    </row>
    <row r="3550" spans="2:14" x14ac:dyDescent="0.2">
      <c r="B3550" s="328"/>
      <c r="C3550" s="328"/>
      <c r="D3550" s="329"/>
      <c r="E3550" s="330"/>
      <c r="F3550" s="330"/>
      <c r="G3550" s="330"/>
      <c r="H3550" s="331"/>
      <c r="I3550" s="332"/>
      <c r="J3550" s="332"/>
      <c r="K3550" s="332"/>
      <c r="L3550" s="332"/>
      <c r="M3550" s="332"/>
      <c r="N3550" s="333"/>
    </row>
    <row r="3551" spans="2:14" x14ac:dyDescent="0.2">
      <c r="B3551" s="328"/>
      <c r="C3551" s="328"/>
      <c r="D3551" s="329"/>
      <c r="E3551" s="330"/>
      <c r="F3551" s="330"/>
      <c r="G3551" s="330"/>
      <c r="H3551" s="331"/>
      <c r="I3551" s="332"/>
      <c r="J3551" s="332"/>
      <c r="K3551" s="332"/>
      <c r="L3551" s="332"/>
      <c r="M3551" s="332"/>
      <c r="N3551" s="333"/>
    </row>
    <row r="3552" spans="2:14" x14ac:dyDescent="0.2">
      <c r="B3552" s="328"/>
      <c r="C3552" s="328"/>
      <c r="D3552" s="329"/>
      <c r="E3552" s="330"/>
      <c r="F3552" s="330"/>
      <c r="G3552" s="330"/>
      <c r="H3552" s="331"/>
      <c r="I3552" s="332"/>
      <c r="J3552" s="332"/>
      <c r="K3552" s="332"/>
      <c r="L3552" s="332"/>
      <c r="M3552" s="332"/>
      <c r="N3552" s="333"/>
    </row>
    <row r="3553" spans="2:14" x14ac:dyDescent="0.2">
      <c r="B3553" s="328"/>
      <c r="C3553" s="328"/>
      <c r="D3553" s="329"/>
      <c r="E3553" s="330"/>
      <c r="F3553" s="330"/>
      <c r="G3553" s="330"/>
      <c r="H3553" s="331"/>
      <c r="I3553" s="332"/>
      <c r="J3553" s="332"/>
      <c r="K3553" s="332"/>
      <c r="L3553" s="332"/>
      <c r="M3553" s="332"/>
      <c r="N3553" s="333"/>
    </row>
    <row r="3554" spans="2:14" x14ac:dyDescent="0.2">
      <c r="B3554" s="328"/>
      <c r="C3554" s="328"/>
      <c r="D3554" s="329"/>
      <c r="E3554" s="330"/>
      <c r="F3554" s="330"/>
      <c r="G3554" s="330"/>
      <c r="H3554" s="331"/>
      <c r="I3554" s="332"/>
      <c r="J3554" s="332"/>
      <c r="K3554" s="332"/>
      <c r="L3554" s="332"/>
      <c r="M3554" s="332"/>
      <c r="N3554" s="333"/>
    </row>
    <row r="3555" spans="2:14" x14ac:dyDescent="0.2">
      <c r="B3555" s="328"/>
      <c r="C3555" s="328"/>
      <c r="D3555" s="329"/>
      <c r="E3555" s="330"/>
      <c r="F3555" s="330"/>
      <c r="G3555" s="330"/>
      <c r="H3555" s="331"/>
      <c r="I3555" s="332"/>
      <c r="J3555" s="332"/>
      <c r="K3555" s="332"/>
      <c r="L3555" s="332"/>
      <c r="M3555" s="332"/>
      <c r="N3555" s="333"/>
    </row>
    <row r="3556" spans="2:14" x14ac:dyDescent="0.2">
      <c r="B3556" s="328"/>
      <c r="C3556" s="328"/>
      <c r="D3556" s="329"/>
      <c r="E3556" s="330"/>
      <c r="F3556" s="330"/>
      <c r="G3556" s="330"/>
      <c r="H3556" s="331"/>
      <c r="I3556" s="332"/>
      <c r="J3556" s="332"/>
      <c r="K3556" s="332"/>
      <c r="L3556" s="332"/>
      <c r="M3556" s="332"/>
      <c r="N3556" s="333"/>
    </row>
    <row r="3557" spans="2:14" x14ac:dyDescent="0.2">
      <c r="B3557" s="328"/>
      <c r="C3557" s="328"/>
      <c r="D3557" s="329"/>
      <c r="E3557" s="330"/>
      <c r="F3557" s="330"/>
      <c r="G3557" s="330"/>
      <c r="H3557" s="331"/>
      <c r="I3557" s="332"/>
      <c r="J3557" s="332"/>
      <c r="K3557" s="332"/>
      <c r="L3557" s="332"/>
      <c r="M3557" s="332"/>
      <c r="N3557" s="333"/>
    </row>
    <row r="3558" spans="2:14" x14ac:dyDescent="0.2">
      <c r="B3558" s="328"/>
      <c r="C3558" s="328"/>
      <c r="D3558" s="329"/>
      <c r="E3558" s="330"/>
      <c r="F3558" s="330"/>
      <c r="G3558" s="330"/>
      <c r="H3558" s="331"/>
      <c r="I3558" s="332"/>
      <c r="J3558" s="332"/>
      <c r="K3558" s="332"/>
      <c r="L3558" s="332"/>
      <c r="M3558" s="332"/>
      <c r="N3558" s="333"/>
    </row>
    <row r="3559" spans="2:14" x14ac:dyDescent="0.2">
      <c r="B3559" s="328"/>
      <c r="C3559" s="328"/>
      <c r="D3559" s="329"/>
      <c r="E3559" s="330"/>
      <c r="F3559" s="330"/>
      <c r="G3559" s="330"/>
      <c r="H3559" s="331"/>
      <c r="I3559" s="332"/>
      <c r="J3559" s="332"/>
      <c r="K3559" s="332"/>
      <c r="L3559" s="332"/>
      <c r="M3559" s="332"/>
      <c r="N3559" s="333"/>
    </row>
    <row r="3560" spans="2:14" x14ac:dyDescent="0.2">
      <c r="B3560" s="328"/>
      <c r="C3560" s="328"/>
      <c r="D3560" s="329"/>
      <c r="E3560" s="330"/>
      <c r="F3560" s="330"/>
      <c r="G3560" s="330"/>
      <c r="H3560" s="331"/>
      <c r="I3560" s="332"/>
      <c r="J3560" s="332"/>
      <c r="K3560" s="332"/>
      <c r="L3560" s="332"/>
      <c r="M3560" s="332"/>
      <c r="N3560" s="333"/>
    </row>
    <row r="3561" spans="2:14" x14ac:dyDescent="0.2">
      <c r="B3561" s="328"/>
      <c r="C3561" s="328"/>
      <c r="D3561" s="329"/>
      <c r="E3561" s="330"/>
      <c r="F3561" s="330"/>
      <c r="G3561" s="330"/>
      <c r="H3561" s="331"/>
      <c r="I3561" s="332"/>
      <c r="J3561" s="332"/>
      <c r="K3561" s="332"/>
      <c r="L3561" s="332"/>
      <c r="M3561" s="332"/>
      <c r="N3561" s="333"/>
    </row>
    <row r="3562" spans="2:14" x14ac:dyDescent="0.2">
      <c r="B3562" s="328"/>
      <c r="C3562" s="328"/>
      <c r="D3562" s="329"/>
      <c r="E3562" s="330"/>
      <c r="F3562" s="330"/>
      <c r="G3562" s="330"/>
      <c r="H3562" s="331"/>
      <c r="I3562" s="332"/>
      <c r="J3562" s="332"/>
      <c r="K3562" s="332"/>
      <c r="L3562" s="332"/>
      <c r="M3562" s="332"/>
      <c r="N3562" s="333"/>
    </row>
    <row r="3563" spans="2:14" x14ac:dyDescent="0.2">
      <c r="B3563" s="328"/>
      <c r="C3563" s="328"/>
      <c r="D3563" s="329"/>
      <c r="E3563" s="330"/>
      <c r="F3563" s="330"/>
      <c r="G3563" s="330"/>
      <c r="H3563" s="331"/>
      <c r="I3563" s="332"/>
      <c r="J3563" s="332"/>
      <c r="K3563" s="332"/>
      <c r="L3563" s="332"/>
      <c r="M3563" s="332"/>
      <c r="N3563" s="333"/>
    </row>
    <row r="3564" spans="2:14" x14ac:dyDescent="0.2">
      <c r="B3564" s="328"/>
      <c r="C3564" s="328"/>
      <c r="D3564" s="329"/>
      <c r="E3564" s="330"/>
      <c r="F3564" s="330"/>
      <c r="G3564" s="330"/>
      <c r="H3564" s="331"/>
      <c r="I3564" s="332"/>
      <c r="J3564" s="332"/>
      <c r="K3564" s="332"/>
      <c r="L3564" s="332"/>
      <c r="M3564" s="332"/>
      <c r="N3564" s="333"/>
    </row>
    <row r="3565" spans="2:14" x14ac:dyDescent="0.2">
      <c r="B3565" s="328"/>
      <c r="C3565" s="328"/>
      <c r="D3565" s="329"/>
      <c r="E3565" s="330"/>
      <c r="F3565" s="330"/>
      <c r="G3565" s="330"/>
      <c r="H3565" s="331"/>
      <c r="I3565" s="332"/>
      <c r="J3565" s="332"/>
      <c r="K3565" s="332"/>
      <c r="L3565" s="332"/>
      <c r="M3565" s="332"/>
      <c r="N3565" s="333"/>
    </row>
    <row r="3566" spans="2:14" x14ac:dyDescent="0.2">
      <c r="B3566" s="328"/>
      <c r="C3566" s="328"/>
      <c r="D3566" s="329"/>
      <c r="E3566" s="330"/>
      <c r="F3566" s="330"/>
      <c r="G3566" s="330"/>
      <c r="H3566" s="331"/>
      <c r="I3566" s="332"/>
      <c r="J3566" s="332"/>
      <c r="K3566" s="332"/>
      <c r="L3566" s="332"/>
      <c r="M3566" s="332"/>
      <c r="N3566" s="333"/>
    </row>
    <row r="3567" spans="2:14" x14ac:dyDescent="0.2">
      <c r="B3567" s="328"/>
      <c r="C3567" s="328"/>
      <c r="D3567" s="329"/>
      <c r="E3567" s="330"/>
      <c r="F3567" s="330"/>
      <c r="G3567" s="330"/>
      <c r="H3567" s="331"/>
      <c r="I3567" s="332"/>
      <c r="J3567" s="332"/>
      <c r="K3567" s="332"/>
      <c r="L3567" s="332"/>
      <c r="M3567" s="332"/>
      <c r="N3567" s="333"/>
    </row>
    <row r="3568" spans="2:14" x14ac:dyDescent="0.2">
      <c r="B3568" s="328"/>
      <c r="C3568" s="328"/>
      <c r="D3568" s="329"/>
      <c r="E3568" s="330"/>
      <c r="F3568" s="330"/>
      <c r="G3568" s="330"/>
      <c r="H3568" s="331"/>
      <c r="I3568" s="332"/>
      <c r="J3568" s="332"/>
      <c r="K3568" s="332"/>
      <c r="L3568" s="332"/>
      <c r="M3568" s="332"/>
      <c r="N3568" s="333"/>
    </row>
    <row r="3569" spans="2:14" x14ac:dyDescent="0.2">
      <c r="B3569" s="328"/>
      <c r="C3569" s="328"/>
      <c r="D3569" s="329"/>
      <c r="E3569" s="330"/>
      <c r="F3569" s="330"/>
      <c r="G3569" s="330"/>
      <c r="H3569" s="331"/>
      <c r="I3569" s="332"/>
      <c r="J3569" s="332"/>
      <c r="K3569" s="332"/>
      <c r="L3569" s="332"/>
      <c r="M3569" s="332"/>
      <c r="N3569" s="333"/>
    </row>
    <row r="3570" spans="2:14" x14ac:dyDescent="0.2">
      <c r="B3570" s="328"/>
      <c r="C3570" s="328"/>
      <c r="D3570" s="329"/>
      <c r="E3570" s="330"/>
      <c r="F3570" s="330"/>
      <c r="G3570" s="330"/>
      <c r="H3570" s="331"/>
      <c r="I3570" s="332"/>
      <c r="J3570" s="332"/>
      <c r="K3570" s="332"/>
      <c r="L3570" s="332"/>
      <c r="M3570" s="332"/>
      <c r="N3570" s="333"/>
    </row>
    <row r="3571" spans="2:14" x14ac:dyDescent="0.2">
      <c r="B3571" s="328"/>
      <c r="C3571" s="328"/>
      <c r="D3571" s="329"/>
      <c r="E3571" s="330"/>
      <c r="F3571" s="330"/>
      <c r="G3571" s="330"/>
      <c r="H3571" s="331"/>
      <c r="I3571" s="332"/>
      <c r="J3571" s="332"/>
      <c r="K3571" s="332"/>
      <c r="L3571" s="332"/>
      <c r="M3571" s="332"/>
      <c r="N3571" s="333"/>
    </row>
    <row r="3572" spans="2:14" x14ac:dyDescent="0.2">
      <c r="B3572" s="328"/>
      <c r="C3572" s="328"/>
      <c r="D3572" s="329"/>
      <c r="E3572" s="330"/>
      <c r="F3572" s="330"/>
      <c r="G3572" s="330"/>
      <c r="H3572" s="331"/>
      <c r="I3572" s="332"/>
      <c r="J3572" s="332"/>
      <c r="K3572" s="332"/>
      <c r="L3572" s="332"/>
      <c r="M3572" s="332"/>
      <c r="N3572" s="333"/>
    </row>
    <row r="3573" spans="2:14" x14ac:dyDescent="0.2">
      <c r="B3573" s="328"/>
      <c r="C3573" s="328"/>
      <c r="D3573" s="329"/>
      <c r="E3573" s="330"/>
      <c r="F3573" s="330"/>
      <c r="G3573" s="330"/>
      <c r="H3573" s="331"/>
      <c r="I3573" s="332"/>
      <c r="J3573" s="332"/>
      <c r="K3573" s="332"/>
      <c r="L3573" s="332"/>
      <c r="M3573" s="332"/>
      <c r="N3573" s="333"/>
    </row>
    <row r="3574" spans="2:14" x14ac:dyDescent="0.2">
      <c r="B3574" s="328"/>
      <c r="C3574" s="328"/>
      <c r="D3574" s="329"/>
      <c r="E3574" s="330"/>
      <c r="F3574" s="330"/>
      <c r="G3574" s="330"/>
      <c r="H3574" s="331"/>
      <c r="I3574" s="332"/>
      <c r="J3574" s="332"/>
      <c r="K3574" s="332"/>
      <c r="L3574" s="332"/>
      <c r="M3574" s="332"/>
      <c r="N3574" s="333"/>
    </row>
    <row r="3575" spans="2:14" x14ac:dyDescent="0.2">
      <c r="B3575" s="328"/>
      <c r="C3575" s="328"/>
      <c r="D3575" s="329"/>
      <c r="E3575" s="330"/>
      <c r="F3575" s="330"/>
      <c r="G3575" s="330"/>
      <c r="H3575" s="331"/>
      <c r="I3575" s="332"/>
      <c r="J3575" s="332"/>
      <c r="K3575" s="332"/>
      <c r="L3575" s="332"/>
      <c r="M3575" s="332"/>
      <c r="N3575" s="333"/>
    </row>
    <row r="3576" spans="2:14" x14ac:dyDescent="0.2">
      <c r="B3576" s="328"/>
      <c r="C3576" s="328"/>
      <c r="D3576" s="329"/>
      <c r="E3576" s="330"/>
      <c r="F3576" s="330"/>
      <c r="G3576" s="330"/>
      <c r="H3576" s="331"/>
      <c r="I3576" s="332"/>
      <c r="J3576" s="332"/>
      <c r="K3576" s="332"/>
      <c r="L3576" s="332"/>
      <c r="M3576" s="332"/>
      <c r="N3576" s="333"/>
    </row>
    <row r="3577" spans="2:14" x14ac:dyDescent="0.2">
      <c r="B3577" s="328"/>
      <c r="C3577" s="328"/>
      <c r="D3577" s="329"/>
      <c r="E3577" s="330"/>
      <c r="F3577" s="330"/>
      <c r="G3577" s="330"/>
      <c r="H3577" s="331"/>
      <c r="I3577" s="332"/>
      <c r="J3577" s="332"/>
      <c r="K3577" s="332"/>
      <c r="L3577" s="332"/>
      <c r="M3577" s="332"/>
      <c r="N3577" s="333"/>
    </row>
    <row r="3578" spans="2:14" x14ac:dyDescent="0.2">
      <c r="B3578" s="328"/>
      <c r="C3578" s="328"/>
      <c r="D3578" s="329"/>
      <c r="E3578" s="330"/>
      <c r="F3578" s="330"/>
      <c r="G3578" s="330"/>
      <c r="H3578" s="331"/>
      <c r="I3578" s="332"/>
      <c r="J3578" s="332"/>
      <c r="K3578" s="332"/>
      <c r="L3578" s="332"/>
      <c r="M3578" s="332"/>
      <c r="N3578" s="333"/>
    </row>
    <row r="3579" spans="2:14" x14ac:dyDescent="0.2">
      <c r="B3579" s="328"/>
      <c r="C3579" s="328"/>
      <c r="D3579" s="329"/>
      <c r="E3579" s="330"/>
      <c r="F3579" s="330"/>
      <c r="G3579" s="330"/>
      <c r="H3579" s="331"/>
      <c r="I3579" s="332"/>
      <c r="J3579" s="332"/>
      <c r="K3579" s="332"/>
      <c r="L3579" s="332"/>
      <c r="M3579" s="332"/>
      <c r="N3579" s="333"/>
    </row>
    <row r="3580" spans="2:14" x14ac:dyDescent="0.2">
      <c r="B3580" s="328"/>
      <c r="C3580" s="328"/>
      <c r="D3580" s="329"/>
      <c r="E3580" s="330"/>
      <c r="F3580" s="330"/>
      <c r="G3580" s="330"/>
      <c r="H3580" s="331"/>
      <c r="I3580" s="332"/>
      <c r="J3580" s="332"/>
      <c r="K3580" s="332"/>
      <c r="L3580" s="332"/>
      <c r="M3580" s="332"/>
      <c r="N3580" s="333"/>
    </row>
    <row r="3581" spans="2:14" x14ac:dyDescent="0.2">
      <c r="B3581" s="328"/>
      <c r="C3581" s="328"/>
      <c r="D3581" s="329"/>
      <c r="E3581" s="330"/>
      <c r="F3581" s="330"/>
      <c r="G3581" s="330"/>
      <c r="H3581" s="331"/>
      <c r="I3581" s="332"/>
      <c r="J3581" s="332"/>
      <c r="K3581" s="332"/>
      <c r="L3581" s="332"/>
      <c r="M3581" s="332"/>
      <c r="N3581" s="333"/>
    </row>
    <row r="3582" spans="2:14" x14ac:dyDescent="0.2">
      <c r="B3582" s="328"/>
      <c r="C3582" s="328"/>
      <c r="D3582" s="329"/>
      <c r="E3582" s="330"/>
      <c r="F3582" s="330"/>
      <c r="G3582" s="330"/>
      <c r="H3582" s="331"/>
      <c r="I3582" s="332"/>
      <c r="J3582" s="332"/>
      <c r="K3582" s="332"/>
      <c r="L3582" s="332"/>
      <c r="M3582" s="332"/>
      <c r="N3582" s="333"/>
    </row>
    <row r="3583" spans="2:14" x14ac:dyDescent="0.2">
      <c r="B3583" s="328"/>
      <c r="C3583" s="328"/>
      <c r="D3583" s="329"/>
      <c r="E3583" s="330"/>
      <c r="F3583" s="330"/>
      <c r="G3583" s="330"/>
      <c r="H3583" s="331"/>
      <c r="I3583" s="332"/>
      <c r="J3583" s="332"/>
      <c r="K3583" s="332"/>
      <c r="L3583" s="332"/>
      <c r="M3583" s="332"/>
      <c r="N3583" s="333"/>
    </row>
    <row r="3584" spans="2:14" x14ac:dyDescent="0.2">
      <c r="B3584" s="328"/>
      <c r="C3584" s="328"/>
      <c r="D3584" s="329"/>
      <c r="E3584" s="330"/>
      <c r="F3584" s="330"/>
      <c r="G3584" s="330"/>
      <c r="H3584" s="331"/>
      <c r="I3584" s="332"/>
      <c r="J3584" s="332"/>
      <c r="K3584" s="332"/>
      <c r="L3584" s="332"/>
      <c r="M3584" s="332"/>
      <c r="N3584" s="333"/>
    </row>
    <row r="3585" spans="2:14" x14ac:dyDescent="0.2">
      <c r="B3585" s="328"/>
      <c r="C3585" s="328"/>
      <c r="D3585" s="329"/>
      <c r="E3585" s="330"/>
      <c r="F3585" s="330"/>
      <c r="G3585" s="330"/>
      <c r="H3585" s="331"/>
      <c r="I3585" s="332"/>
      <c r="J3585" s="332"/>
      <c r="K3585" s="332"/>
      <c r="L3585" s="332"/>
      <c r="M3585" s="332"/>
      <c r="N3585" s="333"/>
    </row>
    <row r="3586" spans="2:14" x14ac:dyDescent="0.2">
      <c r="B3586" s="328"/>
      <c r="C3586" s="328"/>
      <c r="D3586" s="329"/>
      <c r="E3586" s="330"/>
      <c r="F3586" s="330"/>
      <c r="G3586" s="330"/>
      <c r="H3586" s="331"/>
      <c r="I3586" s="332"/>
      <c r="J3586" s="332"/>
      <c r="K3586" s="332"/>
      <c r="L3586" s="332"/>
      <c r="M3586" s="332"/>
      <c r="N3586" s="333"/>
    </row>
    <row r="3587" spans="2:14" x14ac:dyDescent="0.2">
      <c r="B3587" s="328"/>
      <c r="C3587" s="328"/>
      <c r="D3587" s="329"/>
      <c r="E3587" s="330"/>
      <c r="F3587" s="330"/>
      <c r="G3587" s="330"/>
      <c r="H3587" s="331"/>
      <c r="I3587" s="332"/>
      <c r="J3587" s="332"/>
      <c r="K3587" s="332"/>
      <c r="L3587" s="332"/>
      <c r="M3587" s="332"/>
      <c r="N3587" s="333"/>
    </row>
    <row r="3588" spans="2:14" x14ac:dyDescent="0.2">
      <c r="B3588" s="328"/>
      <c r="C3588" s="328"/>
      <c r="D3588" s="329"/>
      <c r="E3588" s="330"/>
      <c r="F3588" s="330"/>
      <c r="G3588" s="330"/>
      <c r="H3588" s="331"/>
      <c r="I3588" s="332"/>
      <c r="J3588" s="332"/>
      <c r="K3588" s="332"/>
      <c r="L3588" s="332"/>
      <c r="M3588" s="332"/>
      <c r="N3588" s="333"/>
    </row>
    <row r="3589" spans="2:14" x14ac:dyDescent="0.2">
      <c r="B3589" s="328"/>
      <c r="C3589" s="328"/>
      <c r="D3589" s="329"/>
      <c r="E3589" s="330"/>
      <c r="F3589" s="330"/>
      <c r="G3589" s="330"/>
      <c r="H3589" s="331"/>
      <c r="I3589" s="332"/>
      <c r="J3589" s="332"/>
      <c r="K3589" s="332"/>
      <c r="L3589" s="332"/>
      <c r="M3589" s="332"/>
      <c r="N3589" s="333"/>
    </row>
    <row r="3590" spans="2:14" x14ac:dyDescent="0.2">
      <c r="B3590" s="328"/>
      <c r="C3590" s="328"/>
      <c r="D3590" s="329"/>
      <c r="E3590" s="330"/>
      <c r="F3590" s="330"/>
      <c r="G3590" s="330"/>
      <c r="H3590" s="331"/>
      <c r="I3590" s="332"/>
      <c r="J3590" s="332"/>
      <c r="K3590" s="332"/>
      <c r="L3590" s="332"/>
      <c r="M3590" s="332"/>
      <c r="N3590" s="333"/>
    </row>
    <row r="3591" spans="2:14" x14ac:dyDescent="0.2">
      <c r="B3591" s="328"/>
      <c r="C3591" s="328"/>
      <c r="D3591" s="329"/>
      <c r="E3591" s="330"/>
      <c r="F3591" s="330"/>
      <c r="G3591" s="330"/>
      <c r="H3591" s="331"/>
      <c r="I3591" s="332"/>
      <c r="J3591" s="332"/>
      <c r="K3591" s="332"/>
      <c r="L3591" s="332"/>
      <c r="M3591" s="332"/>
      <c r="N3591" s="333"/>
    </row>
    <row r="3592" spans="2:14" x14ac:dyDescent="0.2">
      <c r="B3592" s="328"/>
      <c r="C3592" s="328"/>
      <c r="D3592" s="329"/>
      <c r="E3592" s="330"/>
      <c r="F3592" s="330"/>
      <c r="G3592" s="330"/>
      <c r="H3592" s="331"/>
      <c r="I3592" s="332"/>
      <c r="J3592" s="332"/>
      <c r="K3592" s="332"/>
      <c r="L3592" s="332"/>
      <c r="M3592" s="332"/>
      <c r="N3592" s="333"/>
    </row>
    <row r="3593" spans="2:14" x14ac:dyDescent="0.2">
      <c r="B3593" s="328"/>
      <c r="C3593" s="328"/>
      <c r="D3593" s="329"/>
      <c r="E3593" s="330"/>
      <c r="F3593" s="330"/>
      <c r="G3593" s="330"/>
      <c r="H3593" s="331"/>
      <c r="I3593" s="332"/>
      <c r="J3593" s="332"/>
      <c r="K3593" s="332"/>
      <c r="L3593" s="332"/>
      <c r="M3593" s="332"/>
      <c r="N3593" s="333"/>
    </row>
    <row r="3594" spans="2:14" x14ac:dyDescent="0.2">
      <c r="B3594" s="328"/>
      <c r="C3594" s="328"/>
      <c r="D3594" s="329"/>
      <c r="E3594" s="330"/>
      <c r="F3594" s="330"/>
      <c r="G3594" s="330"/>
      <c r="H3594" s="331"/>
      <c r="I3594" s="332"/>
      <c r="J3594" s="332"/>
      <c r="K3594" s="332"/>
      <c r="L3594" s="332"/>
      <c r="M3594" s="332"/>
      <c r="N3594" s="333"/>
    </row>
    <row r="3595" spans="2:14" x14ac:dyDescent="0.2">
      <c r="B3595" s="328"/>
      <c r="C3595" s="328"/>
      <c r="D3595" s="329"/>
      <c r="E3595" s="330"/>
      <c r="F3595" s="330"/>
      <c r="G3595" s="330"/>
      <c r="H3595" s="331"/>
      <c r="I3595" s="332"/>
      <c r="J3595" s="332"/>
      <c r="K3595" s="332"/>
      <c r="L3595" s="332"/>
      <c r="M3595" s="332"/>
      <c r="N3595" s="333"/>
    </row>
    <row r="3596" spans="2:14" x14ac:dyDescent="0.2">
      <c r="B3596" s="328"/>
      <c r="C3596" s="328"/>
      <c r="D3596" s="329"/>
      <c r="E3596" s="330"/>
      <c r="F3596" s="330"/>
      <c r="G3596" s="330"/>
      <c r="H3596" s="331"/>
      <c r="I3596" s="332"/>
      <c r="J3596" s="332"/>
      <c r="K3596" s="332"/>
      <c r="L3596" s="332"/>
      <c r="M3596" s="332"/>
      <c r="N3596" s="333"/>
    </row>
    <row r="3597" spans="2:14" x14ac:dyDescent="0.2">
      <c r="B3597" s="328"/>
      <c r="C3597" s="328"/>
      <c r="D3597" s="329"/>
      <c r="E3597" s="330"/>
      <c r="F3597" s="330"/>
      <c r="G3597" s="330"/>
      <c r="H3597" s="331"/>
      <c r="I3597" s="332"/>
      <c r="J3597" s="332"/>
      <c r="K3597" s="332"/>
      <c r="L3597" s="332"/>
      <c r="M3597" s="332"/>
      <c r="N3597" s="333"/>
    </row>
    <row r="3598" spans="2:14" x14ac:dyDescent="0.2">
      <c r="B3598" s="328"/>
      <c r="C3598" s="328"/>
      <c r="D3598" s="329"/>
      <c r="E3598" s="330"/>
      <c r="F3598" s="330"/>
      <c r="G3598" s="330"/>
      <c r="H3598" s="331"/>
      <c r="I3598" s="332"/>
      <c r="J3598" s="332"/>
      <c r="K3598" s="332"/>
      <c r="L3598" s="332"/>
      <c r="M3598" s="332"/>
      <c r="N3598" s="333"/>
    </row>
    <row r="3599" spans="2:14" x14ac:dyDescent="0.2">
      <c r="B3599" s="328"/>
      <c r="C3599" s="328"/>
      <c r="D3599" s="329"/>
      <c r="E3599" s="330"/>
      <c r="F3599" s="330"/>
      <c r="G3599" s="330"/>
      <c r="H3599" s="331"/>
      <c r="I3599" s="332"/>
      <c r="J3599" s="332"/>
      <c r="K3599" s="332"/>
      <c r="L3599" s="332"/>
      <c r="M3599" s="332"/>
      <c r="N3599" s="333"/>
    </row>
    <row r="3600" spans="2:14" x14ac:dyDescent="0.2">
      <c r="B3600" s="328"/>
      <c r="C3600" s="328"/>
      <c r="D3600" s="329"/>
      <c r="E3600" s="330"/>
      <c r="F3600" s="330"/>
      <c r="G3600" s="330"/>
      <c r="H3600" s="331"/>
      <c r="I3600" s="332"/>
      <c r="J3600" s="332"/>
      <c r="K3600" s="332"/>
      <c r="L3600" s="332"/>
      <c r="M3600" s="332"/>
      <c r="N3600" s="333"/>
    </row>
    <row r="3601" spans="2:14" x14ac:dyDescent="0.2">
      <c r="B3601" s="328"/>
      <c r="C3601" s="328"/>
      <c r="D3601" s="329"/>
      <c r="E3601" s="330"/>
      <c r="F3601" s="330"/>
      <c r="G3601" s="330"/>
      <c r="H3601" s="331"/>
      <c r="I3601" s="332"/>
      <c r="J3601" s="332"/>
      <c r="K3601" s="332"/>
      <c r="L3601" s="332"/>
      <c r="M3601" s="332"/>
      <c r="N3601" s="333"/>
    </row>
    <row r="3602" spans="2:14" x14ac:dyDescent="0.2">
      <c r="B3602" s="328"/>
      <c r="C3602" s="328"/>
      <c r="D3602" s="329"/>
      <c r="E3602" s="330"/>
      <c r="F3602" s="330"/>
      <c r="G3602" s="330"/>
      <c r="H3602" s="331"/>
      <c r="I3602" s="332"/>
      <c r="J3602" s="332"/>
      <c r="K3602" s="332"/>
      <c r="L3602" s="332"/>
      <c r="M3602" s="332"/>
      <c r="N3602" s="333"/>
    </row>
    <row r="3603" spans="2:14" x14ac:dyDescent="0.2">
      <c r="B3603" s="328"/>
      <c r="C3603" s="328"/>
      <c r="D3603" s="329"/>
      <c r="E3603" s="330"/>
      <c r="F3603" s="330"/>
      <c r="G3603" s="330"/>
      <c r="H3603" s="331"/>
      <c r="I3603" s="332"/>
      <c r="J3603" s="332"/>
      <c r="K3603" s="332"/>
      <c r="L3603" s="332"/>
      <c r="M3603" s="332"/>
      <c r="N3603" s="333"/>
    </row>
    <row r="3604" spans="2:14" x14ac:dyDescent="0.2">
      <c r="B3604" s="328"/>
      <c r="C3604" s="328"/>
      <c r="D3604" s="329"/>
      <c r="E3604" s="330"/>
      <c r="F3604" s="330"/>
      <c r="G3604" s="330"/>
      <c r="H3604" s="331"/>
      <c r="I3604" s="332"/>
      <c r="J3604" s="332"/>
      <c r="K3604" s="332"/>
      <c r="L3604" s="332"/>
      <c r="M3604" s="332"/>
      <c r="N3604" s="333"/>
    </row>
    <row r="3605" spans="2:14" x14ac:dyDescent="0.2">
      <c r="B3605" s="328"/>
      <c r="C3605" s="328"/>
      <c r="D3605" s="329"/>
      <c r="E3605" s="330"/>
      <c r="F3605" s="330"/>
      <c r="G3605" s="330"/>
      <c r="H3605" s="331"/>
      <c r="I3605" s="332"/>
      <c r="J3605" s="332"/>
      <c r="K3605" s="332"/>
      <c r="L3605" s="332"/>
      <c r="M3605" s="332"/>
      <c r="N3605" s="333"/>
    </row>
    <row r="3606" spans="2:14" x14ac:dyDescent="0.2">
      <c r="B3606" s="328"/>
      <c r="C3606" s="328"/>
      <c r="D3606" s="329"/>
      <c r="E3606" s="330"/>
      <c r="F3606" s="330"/>
      <c r="G3606" s="330"/>
      <c r="H3606" s="331"/>
      <c r="I3606" s="332"/>
      <c r="J3606" s="332"/>
      <c r="K3606" s="332"/>
      <c r="L3606" s="332"/>
      <c r="M3606" s="332"/>
      <c r="N3606" s="333"/>
    </row>
    <row r="3607" spans="2:14" x14ac:dyDescent="0.2">
      <c r="B3607" s="328"/>
      <c r="C3607" s="328"/>
      <c r="D3607" s="329"/>
      <c r="E3607" s="330"/>
      <c r="F3607" s="330"/>
      <c r="G3607" s="330"/>
      <c r="H3607" s="331"/>
      <c r="I3607" s="332"/>
      <c r="J3607" s="332"/>
      <c r="K3607" s="332"/>
      <c r="L3607" s="332"/>
      <c r="M3607" s="332"/>
      <c r="N3607" s="333"/>
    </row>
    <row r="3608" spans="2:14" x14ac:dyDescent="0.2">
      <c r="B3608" s="328"/>
      <c r="C3608" s="328"/>
      <c r="D3608" s="329"/>
      <c r="E3608" s="330"/>
      <c r="F3608" s="330"/>
      <c r="G3608" s="330"/>
      <c r="H3608" s="331"/>
      <c r="I3608" s="332"/>
      <c r="J3608" s="332"/>
      <c r="K3608" s="332"/>
      <c r="L3608" s="332"/>
      <c r="M3608" s="332"/>
      <c r="N3608" s="333"/>
    </row>
    <row r="3609" spans="2:14" x14ac:dyDescent="0.2">
      <c r="B3609" s="328"/>
      <c r="C3609" s="328"/>
      <c r="D3609" s="329"/>
      <c r="E3609" s="330"/>
      <c r="F3609" s="330"/>
      <c r="G3609" s="330"/>
      <c r="H3609" s="331"/>
      <c r="I3609" s="332"/>
      <c r="J3609" s="332"/>
      <c r="K3609" s="332"/>
      <c r="L3609" s="332"/>
      <c r="M3609" s="332"/>
      <c r="N3609" s="333"/>
    </row>
    <row r="3610" spans="2:14" x14ac:dyDescent="0.2">
      <c r="B3610" s="328"/>
      <c r="C3610" s="328"/>
      <c r="D3610" s="329"/>
      <c r="E3610" s="330"/>
      <c r="F3610" s="330"/>
      <c r="G3610" s="330"/>
      <c r="H3610" s="331"/>
      <c r="I3610" s="332"/>
      <c r="J3610" s="332"/>
      <c r="K3610" s="332"/>
      <c r="L3610" s="332"/>
      <c r="M3610" s="332"/>
      <c r="N3610" s="333"/>
    </row>
    <row r="3611" spans="2:14" x14ac:dyDescent="0.2">
      <c r="B3611" s="328"/>
      <c r="C3611" s="328"/>
      <c r="D3611" s="329"/>
      <c r="E3611" s="330"/>
      <c r="F3611" s="330"/>
      <c r="G3611" s="330"/>
      <c r="H3611" s="331"/>
      <c r="I3611" s="332"/>
      <c r="J3611" s="332"/>
      <c r="K3611" s="332"/>
      <c r="L3611" s="332"/>
      <c r="M3611" s="332"/>
      <c r="N3611" s="333"/>
    </row>
    <row r="3612" spans="2:14" x14ac:dyDescent="0.2">
      <c r="B3612" s="328"/>
      <c r="C3612" s="328"/>
      <c r="D3612" s="329"/>
      <c r="E3612" s="330"/>
      <c r="F3612" s="330"/>
      <c r="G3612" s="330"/>
      <c r="H3612" s="331"/>
      <c r="I3612" s="332"/>
      <c r="J3612" s="332"/>
      <c r="K3612" s="332"/>
      <c r="L3612" s="332"/>
      <c r="M3612" s="332"/>
      <c r="N3612" s="333"/>
    </row>
    <row r="3613" spans="2:14" x14ac:dyDescent="0.2">
      <c r="B3613" s="328"/>
      <c r="C3613" s="328"/>
      <c r="D3613" s="329"/>
      <c r="E3613" s="330"/>
      <c r="F3613" s="330"/>
      <c r="G3613" s="330"/>
      <c r="H3613" s="331"/>
      <c r="I3613" s="332"/>
      <c r="J3613" s="332"/>
      <c r="K3613" s="332"/>
      <c r="L3613" s="332"/>
      <c r="M3613" s="332"/>
      <c r="N3613" s="333"/>
    </row>
    <row r="3614" spans="2:14" x14ac:dyDescent="0.2">
      <c r="B3614" s="328"/>
      <c r="C3614" s="328"/>
      <c r="D3614" s="329"/>
      <c r="E3614" s="330"/>
      <c r="F3614" s="330"/>
      <c r="G3614" s="330"/>
      <c r="H3614" s="331"/>
      <c r="I3614" s="332"/>
      <c r="J3614" s="332"/>
      <c r="K3614" s="332"/>
      <c r="L3614" s="332"/>
      <c r="M3614" s="332"/>
      <c r="N3614" s="333"/>
    </row>
    <row r="3615" spans="2:14" x14ac:dyDescent="0.2">
      <c r="B3615" s="328"/>
      <c r="C3615" s="328"/>
      <c r="D3615" s="329"/>
      <c r="E3615" s="330"/>
      <c r="F3615" s="330"/>
      <c r="G3615" s="330"/>
      <c r="H3615" s="331"/>
      <c r="I3615" s="332"/>
      <c r="J3615" s="332"/>
      <c r="K3615" s="332"/>
      <c r="L3615" s="332"/>
      <c r="M3615" s="332"/>
      <c r="N3615" s="333"/>
    </row>
    <row r="3616" spans="2:14" x14ac:dyDescent="0.2">
      <c r="B3616" s="328"/>
      <c r="C3616" s="328"/>
      <c r="D3616" s="329"/>
      <c r="E3616" s="330"/>
      <c r="F3616" s="330"/>
      <c r="G3616" s="330"/>
      <c r="H3616" s="331"/>
      <c r="I3616" s="332"/>
      <c r="J3616" s="332"/>
      <c r="K3616" s="332"/>
      <c r="L3616" s="332"/>
      <c r="M3616" s="332"/>
      <c r="N3616" s="333"/>
    </row>
    <row r="3617" spans="2:14" x14ac:dyDescent="0.2">
      <c r="B3617" s="328"/>
      <c r="C3617" s="328"/>
      <c r="D3617" s="329"/>
      <c r="E3617" s="330"/>
      <c r="F3617" s="330"/>
      <c r="G3617" s="330"/>
      <c r="H3617" s="331"/>
      <c r="I3617" s="332"/>
      <c r="J3617" s="332"/>
      <c r="K3617" s="332"/>
      <c r="L3617" s="332"/>
      <c r="M3617" s="332"/>
      <c r="N3617" s="333"/>
    </row>
    <row r="3618" spans="2:14" x14ac:dyDescent="0.2">
      <c r="B3618" s="328"/>
      <c r="C3618" s="328"/>
      <c r="D3618" s="329"/>
      <c r="E3618" s="330"/>
      <c r="F3618" s="330"/>
      <c r="G3618" s="330"/>
      <c r="H3618" s="331"/>
      <c r="I3618" s="332"/>
      <c r="J3618" s="332"/>
      <c r="K3618" s="332"/>
      <c r="L3618" s="332"/>
      <c r="M3618" s="332"/>
      <c r="N3618" s="333"/>
    </row>
    <row r="3619" spans="2:14" x14ac:dyDescent="0.2">
      <c r="B3619" s="328"/>
      <c r="C3619" s="328"/>
      <c r="D3619" s="329"/>
      <c r="E3619" s="330"/>
      <c r="F3619" s="330"/>
      <c r="G3619" s="330"/>
      <c r="H3619" s="331"/>
      <c r="I3619" s="332"/>
      <c r="J3619" s="332"/>
      <c r="K3619" s="332"/>
      <c r="L3619" s="332"/>
      <c r="M3619" s="332"/>
      <c r="N3619" s="333"/>
    </row>
    <row r="3620" spans="2:14" x14ac:dyDescent="0.2">
      <c r="B3620" s="328"/>
      <c r="C3620" s="328"/>
      <c r="D3620" s="329"/>
      <c r="E3620" s="330"/>
      <c r="F3620" s="330"/>
      <c r="G3620" s="330"/>
      <c r="H3620" s="331"/>
      <c r="I3620" s="332"/>
      <c r="J3620" s="332"/>
      <c r="K3620" s="332"/>
      <c r="L3620" s="332"/>
      <c r="M3620" s="332"/>
      <c r="N3620" s="333"/>
    </row>
    <row r="3621" spans="2:14" x14ac:dyDescent="0.2">
      <c r="B3621" s="328"/>
      <c r="C3621" s="328"/>
      <c r="D3621" s="329"/>
      <c r="E3621" s="330"/>
      <c r="F3621" s="330"/>
      <c r="G3621" s="330"/>
      <c r="H3621" s="331"/>
      <c r="I3621" s="332"/>
      <c r="J3621" s="332"/>
      <c r="K3621" s="332"/>
      <c r="L3621" s="332"/>
      <c r="M3621" s="332"/>
      <c r="N3621" s="333"/>
    </row>
    <row r="3622" spans="2:14" x14ac:dyDescent="0.2">
      <c r="B3622" s="328"/>
      <c r="C3622" s="328"/>
      <c r="D3622" s="329"/>
      <c r="E3622" s="330"/>
      <c r="F3622" s="330"/>
      <c r="G3622" s="330"/>
      <c r="H3622" s="331"/>
      <c r="I3622" s="332"/>
      <c r="J3622" s="332"/>
      <c r="K3622" s="332"/>
      <c r="L3622" s="332"/>
      <c r="M3622" s="332"/>
      <c r="N3622" s="333"/>
    </row>
    <row r="3623" spans="2:14" x14ac:dyDescent="0.2">
      <c r="B3623" s="328"/>
      <c r="C3623" s="328"/>
      <c r="D3623" s="329"/>
      <c r="E3623" s="330"/>
      <c r="F3623" s="330"/>
      <c r="G3623" s="330"/>
      <c r="H3623" s="331"/>
      <c r="I3623" s="332"/>
      <c r="J3623" s="332"/>
      <c r="K3623" s="332"/>
      <c r="L3623" s="332"/>
      <c r="M3623" s="332"/>
      <c r="N3623" s="333"/>
    </row>
    <row r="3624" spans="2:14" x14ac:dyDescent="0.2">
      <c r="B3624" s="328"/>
      <c r="C3624" s="328"/>
      <c r="D3624" s="329"/>
      <c r="E3624" s="330"/>
      <c r="F3624" s="330"/>
      <c r="G3624" s="330"/>
      <c r="H3624" s="331"/>
      <c r="I3624" s="332"/>
      <c r="J3624" s="332"/>
      <c r="K3624" s="332"/>
      <c r="L3624" s="332"/>
      <c r="M3624" s="332"/>
      <c r="N3624" s="333"/>
    </row>
    <row r="3625" spans="2:14" x14ac:dyDescent="0.2">
      <c r="B3625" s="328"/>
      <c r="C3625" s="328"/>
      <c r="D3625" s="329"/>
      <c r="E3625" s="330"/>
      <c r="F3625" s="330"/>
      <c r="G3625" s="330"/>
      <c r="H3625" s="331"/>
      <c r="I3625" s="332"/>
      <c r="J3625" s="332"/>
      <c r="K3625" s="332"/>
      <c r="L3625" s="332"/>
      <c r="M3625" s="332"/>
      <c r="N3625" s="333"/>
    </row>
    <row r="3626" spans="2:14" x14ac:dyDescent="0.2">
      <c r="B3626" s="328"/>
      <c r="C3626" s="328"/>
      <c r="D3626" s="329"/>
      <c r="E3626" s="330"/>
      <c r="F3626" s="330"/>
      <c r="G3626" s="330"/>
      <c r="H3626" s="331"/>
      <c r="I3626" s="332"/>
      <c r="J3626" s="332"/>
      <c r="K3626" s="332"/>
      <c r="L3626" s="332"/>
      <c r="M3626" s="332"/>
      <c r="N3626" s="333"/>
    </row>
    <row r="3627" spans="2:14" x14ac:dyDescent="0.2">
      <c r="B3627" s="328"/>
      <c r="C3627" s="328"/>
      <c r="D3627" s="329"/>
      <c r="E3627" s="330"/>
      <c r="F3627" s="330"/>
      <c r="G3627" s="330"/>
      <c r="H3627" s="331"/>
      <c r="I3627" s="332"/>
      <c r="J3627" s="332"/>
      <c r="K3627" s="332"/>
      <c r="L3627" s="332"/>
      <c r="M3627" s="332"/>
      <c r="N3627" s="333"/>
    </row>
    <row r="3628" spans="2:14" x14ac:dyDescent="0.2">
      <c r="B3628" s="328"/>
      <c r="C3628" s="328"/>
      <c r="D3628" s="329"/>
      <c r="E3628" s="330"/>
      <c r="F3628" s="330"/>
      <c r="G3628" s="330"/>
      <c r="H3628" s="331"/>
      <c r="I3628" s="332"/>
      <c r="J3628" s="332"/>
      <c r="K3628" s="332"/>
      <c r="L3628" s="332"/>
      <c r="M3628" s="332"/>
      <c r="N3628" s="333"/>
    </row>
    <row r="3629" spans="2:14" x14ac:dyDescent="0.2">
      <c r="B3629" s="328"/>
      <c r="C3629" s="328"/>
      <c r="D3629" s="329"/>
      <c r="E3629" s="330"/>
      <c r="F3629" s="330"/>
      <c r="G3629" s="330"/>
      <c r="H3629" s="331"/>
      <c r="I3629" s="332"/>
      <c r="J3629" s="332"/>
      <c r="K3629" s="332"/>
      <c r="L3629" s="332"/>
      <c r="M3629" s="332"/>
      <c r="N3629" s="333"/>
    </row>
    <row r="3630" spans="2:14" x14ac:dyDescent="0.2">
      <c r="B3630" s="328"/>
      <c r="C3630" s="328"/>
      <c r="D3630" s="329"/>
      <c r="E3630" s="330"/>
      <c r="F3630" s="330"/>
      <c r="G3630" s="330"/>
      <c r="H3630" s="331"/>
      <c r="I3630" s="332"/>
      <c r="J3630" s="332"/>
      <c r="K3630" s="332"/>
      <c r="L3630" s="332"/>
      <c r="M3630" s="332"/>
      <c r="N3630" s="333"/>
    </row>
    <row r="3631" spans="2:14" x14ac:dyDescent="0.2">
      <c r="B3631" s="328"/>
      <c r="C3631" s="328"/>
      <c r="D3631" s="329"/>
      <c r="E3631" s="330"/>
      <c r="F3631" s="330"/>
      <c r="G3631" s="330"/>
      <c r="H3631" s="331"/>
      <c r="I3631" s="332"/>
      <c r="J3631" s="332"/>
      <c r="K3631" s="332"/>
      <c r="L3631" s="332"/>
      <c r="M3631" s="332"/>
      <c r="N3631" s="333"/>
    </row>
    <row r="3632" spans="2:14" x14ac:dyDescent="0.2">
      <c r="B3632" s="328"/>
      <c r="C3632" s="328"/>
      <c r="D3632" s="329"/>
      <c r="E3632" s="330"/>
      <c r="F3632" s="330"/>
      <c r="G3632" s="330"/>
      <c r="H3632" s="331"/>
      <c r="I3632" s="332"/>
      <c r="J3632" s="332"/>
      <c r="K3632" s="332"/>
      <c r="L3632" s="332"/>
      <c r="M3632" s="332"/>
      <c r="N3632" s="333"/>
    </row>
    <row r="3633" spans="2:14" x14ac:dyDescent="0.2">
      <c r="B3633" s="328"/>
      <c r="C3633" s="328"/>
      <c r="D3633" s="329"/>
      <c r="E3633" s="330"/>
      <c r="F3633" s="330"/>
      <c r="G3633" s="330"/>
      <c r="H3633" s="331"/>
      <c r="I3633" s="332"/>
      <c r="J3633" s="332"/>
      <c r="K3633" s="332"/>
      <c r="L3633" s="332"/>
      <c r="M3633" s="332"/>
      <c r="N3633" s="333"/>
    </row>
    <row r="3634" spans="2:14" x14ac:dyDescent="0.2">
      <c r="B3634" s="328"/>
      <c r="C3634" s="328"/>
      <c r="D3634" s="329"/>
      <c r="E3634" s="330"/>
      <c r="F3634" s="330"/>
      <c r="G3634" s="330"/>
      <c r="H3634" s="331"/>
      <c r="I3634" s="332"/>
      <c r="J3634" s="332"/>
      <c r="K3634" s="332"/>
      <c r="L3634" s="332"/>
      <c r="M3634" s="332"/>
      <c r="N3634" s="333"/>
    </row>
    <row r="3635" spans="2:14" x14ac:dyDescent="0.2">
      <c r="B3635" s="328"/>
      <c r="C3635" s="328"/>
      <c r="D3635" s="329"/>
      <c r="E3635" s="330"/>
      <c r="F3635" s="330"/>
      <c r="G3635" s="330"/>
      <c r="H3635" s="331"/>
      <c r="I3635" s="332"/>
      <c r="J3635" s="332"/>
      <c r="K3635" s="332"/>
      <c r="L3635" s="332"/>
      <c r="M3635" s="332"/>
      <c r="N3635" s="333"/>
    </row>
    <row r="3636" spans="2:14" x14ac:dyDescent="0.2">
      <c r="B3636" s="328"/>
      <c r="C3636" s="328"/>
      <c r="D3636" s="329"/>
      <c r="E3636" s="330"/>
      <c r="F3636" s="330"/>
      <c r="G3636" s="330"/>
      <c r="H3636" s="331"/>
      <c r="I3636" s="332"/>
      <c r="J3636" s="332"/>
      <c r="K3636" s="332"/>
      <c r="L3636" s="332"/>
      <c r="M3636" s="332"/>
      <c r="N3636" s="333"/>
    </row>
    <row r="3637" spans="2:14" x14ac:dyDescent="0.2">
      <c r="B3637" s="328"/>
      <c r="C3637" s="328"/>
      <c r="D3637" s="329"/>
      <c r="E3637" s="330"/>
      <c r="F3637" s="330"/>
      <c r="G3637" s="330"/>
      <c r="H3637" s="331"/>
      <c r="I3637" s="332"/>
      <c r="J3637" s="332"/>
      <c r="K3637" s="332"/>
      <c r="L3637" s="332"/>
      <c r="M3637" s="332"/>
      <c r="N3637" s="333"/>
    </row>
    <row r="3638" spans="2:14" x14ac:dyDescent="0.2">
      <c r="B3638" s="328"/>
      <c r="C3638" s="328"/>
      <c r="D3638" s="329"/>
      <c r="E3638" s="330"/>
      <c r="F3638" s="330"/>
      <c r="G3638" s="330"/>
      <c r="H3638" s="331"/>
      <c r="I3638" s="332"/>
      <c r="J3638" s="332"/>
      <c r="K3638" s="332"/>
      <c r="L3638" s="332"/>
      <c r="M3638" s="332"/>
      <c r="N3638" s="333"/>
    </row>
    <row r="3639" spans="2:14" x14ac:dyDescent="0.2">
      <c r="B3639" s="328"/>
      <c r="C3639" s="328"/>
      <c r="D3639" s="329"/>
      <c r="E3639" s="330"/>
      <c r="F3639" s="330"/>
      <c r="G3639" s="330"/>
      <c r="H3639" s="331"/>
      <c r="I3639" s="332"/>
      <c r="J3639" s="332"/>
      <c r="K3639" s="332"/>
      <c r="L3639" s="332"/>
      <c r="M3639" s="332"/>
      <c r="N3639" s="333"/>
    </row>
    <row r="3640" spans="2:14" x14ac:dyDescent="0.2">
      <c r="B3640" s="328"/>
      <c r="C3640" s="328"/>
      <c r="D3640" s="329"/>
      <c r="E3640" s="330"/>
      <c r="F3640" s="330"/>
      <c r="G3640" s="330"/>
      <c r="H3640" s="331"/>
      <c r="I3640" s="332"/>
      <c r="J3640" s="332"/>
      <c r="K3640" s="332"/>
      <c r="L3640" s="332"/>
      <c r="M3640" s="332"/>
      <c r="N3640" s="333"/>
    </row>
    <row r="3641" spans="2:14" x14ac:dyDescent="0.2">
      <c r="B3641" s="328"/>
      <c r="C3641" s="328"/>
      <c r="D3641" s="329"/>
      <c r="E3641" s="330"/>
      <c r="F3641" s="330"/>
      <c r="G3641" s="330"/>
      <c r="H3641" s="331"/>
      <c r="I3641" s="332"/>
      <c r="J3641" s="332"/>
      <c r="K3641" s="332"/>
      <c r="L3641" s="332"/>
      <c r="M3641" s="332"/>
      <c r="N3641" s="333"/>
    </row>
    <row r="3642" spans="2:14" x14ac:dyDescent="0.2">
      <c r="B3642" s="328"/>
      <c r="C3642" s="328"/>
      <c r="D3642" s="329"/>
      <c r="E3642" s="330"/>
      <c r="F3642" s="330"/>
      <c r="G3642" s="330"/>
      <c r="H3642" s="331"/>
      <c r="I3642" s="332"/>
      <c r="J3642" s="332"/>
      <c r="K3642" s="332"/>
      <c r="L3642" s="332"/>
      <c r="M3642" s="332"/>
      <c r="N3642" s="333"/>
    </row>
    <row r="3643" spans="2:14" x14ac:dyDescent="0.2">
      <c r="B3643" s="328"/>
      <c r="C3643" s="328"/>
      <c r="D3643" s="329"/>
      <c r="E3643" s="330"/>
      <c r="F3643" s="330"/>
      <c r="G3643" s="330"/>
      <c r="H3643" s="331"/>
      <c r="I3643" s="332"/>
      <c r="J3643" s="332"/>
      <c r="K3643" s="332"/>
      <c r="L3643" s="332"/>
      <c r="M3643" s="332"/>
      <c r="N3643" s="333"/>
    </row>
    <row r="3644" spans="2:14" x14ac:dyDescent="0.2">
      <c r="B3644" s="328"/>
      <c r="C3644" s="328"/>
      <c r="D3644" s="329"/>
      <c r="E3644" s="330"/>
      <c r="F3644" s="330"/>
      <c r="G3644" s="330"/>
      <c r="H3644" s="331"/>
      <c r="I3644" s="332"/>
      <c r="J3644" s="332"/>
      <c r="K3644" s="332"/>
      <c r="L3644" s="332"/>
      <c r="M3644" s="332"/>
      <c r="N3644" s="333"/>
    </row>
    <row r="3645" spans="2:14" x14ac:dyDescent="0.2">
      <c r="B3645" s="328"/>
      <c r="C3645" s="328"/>
      <c r="D3645" s="329"/>
      <c r="E3645" s="330"/>
      <c r="F3645" s="330"/>
      <c r="G3645" s="330"/>
      <c r="H3645" s="331"/>
      <c r="I3645" s="332"/>
      <c r="J3645" s="332"/>
      <c r="K3645" s="332"/>
      <c r="L3645" s="332"/>
      <c r="M3645" s="332"/>
      <c r="N3645" s="333"/>
    </row>
    <row r="3646" spans="2:14" x14ac:dyDescent="0.2">
      <c r="B3646" s="328"/>
      <c r="C3646" s="328"/>
      <c r="D3646" s="329"/>
      <c r="E3646" s="330"/>
      <c r="F3646" s="330"/>
      <c r="G3646" s="330"/>
      <c r="H3646" s="331"/>
      <c r="I3646" s="332"/>
      <c r="J3646" s="332"/>
      <c r="K3646" s="332"/>
      <c r="L3646" s="332"/>
      <c r="M3646" s="332"/>
      <c r="N3646" s="333"/>
    </row>
    <row r="3647" spans="2:14" x14ac:dyDescent="0.2">
      <c r="B3647" s="328"/>
      <c r="C3647" s="328"/>
      <c r="D3647" s="329"/>
      <c r="E3647" s="330"/>
      <c r="F3647" s="330"/>
      <c r="G3647" s="330"/>
      <c r="H3647" s="331"/>
      <c r="I3647" s="332"/>
      <c r="J3647" s="332"/>
      <c r="K3647" s="332"/>
      <c r="L3647" s="332"/>
      <c r="M3647" s="332"/>
      <c r="N3647" s="333"/>
    </row>
    <row r="3648" spans="2:14" x14ac:dyDescent="0.2">
      <c r="B3648" s="328"/>
      <c r="C3648" s="328"/>
      <c r="D3648" s="329"/>
      <c r="E3648" s="330"/>
      <c r="F3648" s="330"/>
      <c r="G3648" s="330"/>
      <c r="H3648" s="331"/>
      <c r="I3648" s="332"/>
      <c r="J3648" s="332"/>
      <c r="K3648" s="332"/>
      <c r="L3648" s="332"/>
      <c r="M3648" s="332"/>
      <c r="N3648" s="333"/>
    </row>
    <row r="3649" spans="2:14" x14ac:dyDescent="0.2">
      <c r="B3649" s="328"/>
      <c r="C3649" s="328"/>
      <c r="D3649" s="329"/>
      <c r="E3649" s="330"/>
      <c r="F3649" s="330"/>
      <c r="G3649" s="330"/>
      <c r="H3649" s="331"/>
      <c r="I3649" s="332"/>
      <c r="J3649" s="332"/>
      <c r="K3649" s="332"/>
      <c r="L3649" s="332"/>
      <c r="M3649" s="332"/>
      <c r="N3649" s="333"/>
    </row>
    <row r="3650" spans="2:14" x14ac:dyDescent="0.2">
      <c r="B3650" s="328"/>
      <c r="C3650" s="328"/>
      <c r="D3650" s="329"/>
      <c r="E3650" s="330"/>
      <c r="F3650" s="330"/>
      <c r="G3650" s="330"/>
      <c r="H3650" s="331"/>
      <c r="I3650" s="332"/>
      <c r="J3650" s="332"/>
      <c r="K3650" s="332"/>
      <c r="L3650" s="332"/>
      <c r="M3650" s="332"/>
      <c r="N3650" s="333"/>
    </row>
    <row r="3651" spans="2:14" x14ac:dyDescent="0.2">
      <c r="B3651" s="328"/>
      <c r="C3651" s="328"/>
      <c r="D3651" s="329"/>
      <c r="E3651" s="330"/>
      <c r="F3651" s="330"/>
      <c r="G3651" s="330"/>
      <c r="H3651" s="331"/>
      <c r="I3651" s="332"/>
      <c r="J3651" s="332"/>
      <c r="K3651" s="332"/>
      <c r="L3651" s="332"/>
      <c r="M3651" s="332"/>
      <c r="N3651" s="333"/>
    </row>
    <row r="3652" spans="2:14" x14ac:dyDescent="0.2">
      <c r="B3652" s="328"/>
      <c r="C3652" s="328"/>
      <c r="D3652" s="329"/>
      <c r="E3652" s="330"/>
      <c r="F3652" s="330"/>
      <c r="G3652" s="330"/>
      <c r="H3652" s="331"/>
      <c r="I3652" s="332"/>
      <c r="J3652" s="332"/>
      <c r="K3652" s="332"/>
      <c r="L3652" s="332"/>
      <c r="M3652" s="332"/>
      <c r="N3652" s="333"/>
    </row>
    <row r="3653" spans="2:14" x14ac:dyDescent="0.2">
      <c r="B3653" s="328"/>
      <c r="C3653" s="328"/>
      <c r="D3653" s="329"/>
      <c r="E3653" s="330"/>
      <c r="F3653" s="330"/>
      <c r="G3653" s="330"/>
      <c r="H3653" s="331"/>
      <c r="I3653" s="332"/>
      <c r="J3653" s="332"/>
      <c r="K3653" s="332"/>
      <c r="L3653" s="332"/>
      <c r="M3653" s="332"/>
      <c r="N3653" s="333"/>
    </row>
    <row r="3654" spans="2:14" x14ac:dyDescent="0.2">
      <c r="B3654" s="328"/>
      <c r="C3654" s="328"/>
      <c r="D3654" s="329"/>
      <c r="E3654" s="330"/>
      <c r="F3654" s="330"/>
      <c r="G3654" s="330"/>
      <c r="H3654" s="331"/>
      <c r="I3654" s="332"/>
      <c r="J3654" s="332"/>
      <c r="K3654" s="332"/>
      <c r="L3654" s="332"/>
      <c r="M3654" s="332"/>
      <c r="N3654" s="333"/>
    </row>
    <row r="3655" spans="2:14" x14ac:dyDescent="0.2">
      <c r="B3655" s="328"/>
      <c r="C3655" s="328"/>
      <c r="D3655" s="329"/>
      <c r="E3655" s="330"/>
      <c r="F3655" s="330"/>
      <c r="G3655" s="330"/>
      <c r="H3655" s="331"/>
      <c r="I3655" s="332"/>
      <c r="J3655" s="332"/>
      <c r="K3655" s="332"/>
      <c r="L3655" s="332"/>
      <c r="M3655" s="332"/>
      <c r="N3655" s="333"/>
    </row>
    <row r="3656" spans="2:14" x14ac:dyDescent="0.2">
      <c r="B3656" s="328"/>
      <c r="C3656" s="328"/>
      <c r="D3656" s="329"/>
      <c r="E3656" s="330"/>
      <c r="F3656" s="330"/>
      <c r="G3656" s="330"/>
      <c r="H3656" s="331"/>
      <c r="I3656" s="332"/>
      <c r="J3656" s="332"/>
      <c r="K3656" s="332"/>
      <c r="L3656" s="332"/>
      <c r="M3656" s="332"/>
      <c r="N3656" s="333"/>
    </row>
    <row r="3657" spans="2:14" x14ac:dyDescent="0.2">
      <c r="B3657" s="328"/>
      <c r="C3657" s="328"/>
      <c r="D3657" s="329"/>
      <c r="E3657" s="330"/>
      <c r="F3657" s="330"/>
      <c r="G3657" s="330"/>
      <c r="H3657" s="331"/>
      <c r="I3657" s="332"/>
      <c r="J3657" s="332"/>
      <c r="K3657" s="332"/>
      <c r="L3657" s="332"/>
      <c r="M3657" s="332"/>
      <c r="N3657" s="333"/>
    </row>
    <row r="3658" spans="2:14" x14ac:dyDescent="0.2">
      <c r="B3658" s="328"/>
      <c r="C3658" s="328"/>
      <c r="D3658" s="329"/>
      <c r="E3658" s="330"/>
      <c r="F3658" s="330"/>
      <c r="G3658" s="330"/>
      <c r="H3658" s="331"/>
      <c r="I3658" s="332"/>
      <c r="J3658" s="332"/>
      <c r="K3658" s="332"/>
      <c r="L3658" s="332"/>
      <c r="M3658" s="332"/>
      <c r="N3658" s="333"/>
    </row>
    <row r="3659" spans="2:14" x14ac:dyDescent="0.2">
      <c r="B3659" s="328"/>
      <c r="C3659" s="328"/>
      <c r="D3659" s="329"/>
      <c r="E3659" s="330"/>
      <c r="F3659" s="330"/>
      <c r="G3659" s="330"/>
      <c r="H3659" s="331"/>
      <c r="I3659" s="332"/>
      <c r="J3659" s="332"/>
      <c r="K3659" s="332"/>
      <c r="L3659" s="332"/>
      <c r="M3659" s="332"/>
      <c r="N3659" s="333"/>
    </row>
    <row r="3660" spans="2:14" x14ac:dyDescent="0.2">
      <c r="B3660" s="328"/>
      <c r="C3660" s="328"/>
      <c r="D3660" s="329"/>
      <c r="E3660" s="330"/>
      <c r="F3660" s="330"/>
      <c r="G3660" s="330"/>
      <c r="H3660" s="331"/>
      <c r="I3660" s="332"/>
      <c r="J3660" s="332"/>
      <c r="K3660" s="332"/>
      <c r="L3660" s="332"/>
      <c r="M3660" s="332"/>
      <c r="N3660" s="333"/>
    </row>
    <row r="3661" spans="2:14" x14ac:dyDescent="0.2">
      <c r="B3661" s="328"/>
      <c r="C3661" s="328"/>
      <c r="D3661" s="329"/>
      <c r="E3661" s="330"/>
      <c r="F3661" s="330"/>
      <c r="G3661" s="330"/>
      <c r="H3661" s="331"/>
      <c r="I3661" s="332"/>
      <c r="J3661" s="332"/>
      <c r="K3661" s="332"/>
      <c r="L3661" s="332"/>
      <c r="M3661" s="332"/>
      <c r="N3661" s="333"/>
    </row>
    <row r="3662" spans="2:14" x14ac:dyDescent="0.2">
      <c r="B3662" s="328"/>
      <c r="C3662" s="328"/>
      <c r="D3662" s="329"/>
      <c r="E3662" s="330"/>
      <c r="F3662" s="330"/>
      <c r="G3662" s="330"/>
      <c r="H3662" s="331"/>
      <c r="I3662" s="332"/>
      <c r="J3662" s="332"/>
      <c r="K3662" s="332"/>
      <c r="L3662" s="332"/>
      <c r="M3662" s="332"/>
      <c r="N3662" s="333"/>
    </row>
    <row r="3663" spans="2:14" x14ac:dyDescent="0.2">
      <c r="B3663" s="328"/>
      <c r="C3663" s="328"/>
      <c r="D3663" s="329"/>
      <c r="E3663" s="330"/>
      <c r="F3663" s="330"/>
      <c r="G3663" s="330"/>
      <c r="H3663" s="331"/>
      <c r="I3663" s="332"/>
      <c r="J3663" s="332"/>
      <c r="K3663" s="332"/>
      <c r="L3663" s="332"/>
      <c r="M3663" s="332"/>
      <c r="N3663" s="333"/>
    </row>
    <row r="3664" spans="2:14" x14ac:dyDescent="0.2">
      <c r="B3664" s="328"/>
      <c r="C3664" s="328"/>
      <c r="D3664" s="329"/>
      <c r="E3664" s="330"/>
      <c r="F3664" s="330"/>
      <c r="G3664" s="330"/>
      <c r="H3664" s="331"/>
      <c r="I3664" s="332"/>
      <c r="J3664" s="332"/>
      <c r="K3664" s="332"/>
      <c r="L3664" s="332"/>
      <c r="M3664" s="332"/>
      <c r="N3664" s="333"/>
    </row>
    <row r="3665" spans="2:14" x14ac:dyDescent="0.2">
      <c r="B3665" s="328"/>
      <c r="C3665" s="328"/>
      <c r="D3665" s="329"/>
      <c r="E3665" s="330"/>
      <c r="F3665" s="330"/>
      <c r="G3665" s="330"/>
      <c r="H3665" s="331"/>
      <c r="I3665" s="332"/>
      <c r="J3665" s="332"/>
      <c r="K3665" s="332"/>
      <c r="L3665" s="332"/>
      <c r="M3665" s="332"/>
      <c r="N3665" s="333"/>
    </row>
    <row r="3666" spans="2:14" x14ac:dyDescent="0.2">
      <c r="B3666" s="328"/>
      <c r="C3666" s="328"/>
      <c r="D3666" s="329"/>
      <c r="E3666" s="330"/>
      <c r="F3666" s="330"/>
      <c r="G3666" s="330"/>
      <c r="H3666" s="331"/>
      <c r="I3666" s="332"/>
      <c r="J3666" s="332"/>
      <c r="K3666" s="332"/>
      <c r="L3666" s="332"/>
      <c r="M3666" s="332"/>
      <c r="N3666" s="333"/>
    </row>
    <row r="3667" spans="2:14" x14ac:dyDescent="0.2">
      <c r="B3667" s="328"/>
      <c r="C3667" s="328"/>
      <c r="D3667" s="329"/>
      <c r="E3667" s="330"/>
      <c r="F3667" s="330"/>
      <c r="G3667" s="330"/>
      <c r="H3667" s="331"/>
      <c r="I3667" s="332"/>
      <c r="J3667" s="332"/>
      <c r="K3667" s="332"/>
      <c r="L3667" s="332"/>
      <c r="M3667" s="332"/>
      <c r="N3667" s="333"/>
    </row>
    <row r="3668" spans="2:14" x14ac:dyDescent="0.2">
      <c r="B3668" s="328"/>
      <c r="C3668" s="328"/>
      <c r="D3668" s="329"/>
      <c r="E3668" s="330"/>
      <c r="F3668" s="330"/>
      <c r="G3668" s="330"/>
      <c r="H3668" s="331"/>
      <c r="I3668" s="332"/>
      <c r="J3668" s="332"/>
      <c r="K3668" s="332"/>
      <c r="L3668" s="332"/>
      <c r="M3668" s="332"/>
      <c r="N3668" s="333"/>
    </row>
    <row r="3669" spans="2:14" x14ac:dyDescent="0.2">
      <c r="B3669" s="328"/>
      <c r="C3669" s="328"/>
      <c r="D3669" s="329"/>
      <c r="E3669" s="330"/>
      <c r="F3669" s="330"/>
      <c r="G3669" s="330"/>
      <c r="H3669" s="331"/>
      <c r="I3669" s="332"/>
      <c r="J3669" s="332"/>
      <c r="K3669" s="332"/>
      <c r="L3669" s="332"/>
      <c r="M3669" s="332"/>
      <c r="N3669" s="333"/>
    </row>
    <row r="3670" spans="2:14" x14ac:dyDescent="0.2">
      <c r="B3670" s="328"/>
      <c r="C3670" s="328"/>
      <c r="D3670" s="329"/>
      <c r="E3670" s="330"/>
      <c r="F3670" s="330"/>
      <c r="G3670" s="330"/>
      <c r="H3670" s="331"/>
      <c r="I3670" s="332"/>
      <c r="J3670" s="332"/>
      <c r="K3670" s="332"/>
      <c r="L3670" s="332"/>
      <c r="M3670" s="332"/>
      <c r="N3670" s="333"/>
    </row>
    <row r="3671" spans="2:14" x14ac:dyDescent="0.2">
      <c r="B3671" s="328"/>
      <c r="C3671" s="328"/>
      <c r="D3671" s="329"/>
      <c r="E3671" s="330"/>
      <c r="F3671" s="330"/>
      <c r="G3671" s="330"/>
      <c r="H3671" s="331"/>
      <c r="I3671" s="332"/>
      <c r="J3671" s="332"/>
      <c r="K3671" s="332"/>
      <c r="L3671" s="332"/>
      <c r="M3671" s="332"/>
      <c r="N3671" s="333"/>
    </row>
    <row r="3672" spans="2:14" x14ac:dyDescent="0.2">
      <c r="B3672" s="328"/>
      <c r="C3672" s="328"/>
      <c r="D3672" s="329"/>
      <c r="E3672" s="330"/>
      <c r="F3672" s="330"/>
      <c r="G3672" s="330"/>
      <c r="H3672" s="331"/>
      <c r="I3672" s="332"/>
      <c r="J3672" s="332"/>
      <c r="K3672" s="332"/>
      <c r="L3672" s="332"/>
      <c r="M3672" s="332"/>
      <c r="N3672" s="333"/>
    </row>
    <row r="3673" spans="2:14" x14ac:dyDescent="0.2">
      <c r="B3673" s="328"/>
      <c r="C3673" s="328"/>
      <c r="D3673" s="329"/>
      <c r="E3673" s="330"/>
      <c r="F3673" s="330"/>
      <c r="G3673" s="330"/>
      <c r="H3673" s="331"/>
      <c r="I3673" s="332"/>
      <c r="J3673" s="332"/>
      <c r="K3673" s="332"/>
      <c r="L3673" s="332"/>
      <c r="M3673" s="332"/>
      <c r="N3673" s="333"/>
    </row>
    <row r="3674" spans="2:14" x14ac:dyDescent="0.2">
      <c r="B3674" s="328"/>
      <c r="C3674" s="328"/>
      <c r="D3674" s="329"/>
      <c r="E3674" s="330"/>
      <c r="F3674" s="330"/>
      <c r="G3674" s="330"/>
      <c r="H3674" s="331"/>
      <c r="I3674" s="332"/>
      <c r="J3674" s="332"/>
      <c r="K3674" s="332"/>
      <c r="L3674" s="332"/>
      <c r="M3674" s="332"/>
      <c r="N3674" s="333"/>
    </row>
    <row r="3675" spans="2:14" x14ac:dyDescent="0.2">
      <c r="B3675" s="328"/>
      <c r="C3675" s="328"/>
      <c r="D3675" s="329"/>
      <c r="E3675" s="330"/>
      <c r="F3675" s="330"/>
      <c r="G3675" s="330"/>
      <c r="H3675" s="331"/>
      <c r="I3675" s="332"/>
      <c r="J3675" s="332"/>
      <c r="K3675" s="332"/>
      <c r="L3675" s="332"/>
      <c r="M3675" s="332"/>
      <c r="N3675" s="333"/>
    </row>
    <row r="3676" spans="2:14" x14ac:dyDescent="0.2">
      <c r="B3676" s="328"/>
      <c r="C3676" s="328"/>
      <c r="D3676" s="329"/>
      <c r="E3676" s="330"/>
      <c r="F3676" s="330"/>
      <c r="G3676" s="330"/>
      <c r="H3676" s="331"/>
      <c r="I3676" s="332"/>
      <c r="J3676" s="332"/>
      <c r="K3676" s="332"/>
      <c r="L3676" s="332"/>
      <c r="M3676" s="332"/>
      <c r="N3676" s="333"/>
    </row>
    <row r="3677" spans="2:14" x14ac:dyDescent="0.2">
      <c r="B3677" s="328"/>
      <c r="C3677" s="328"/>
      <c r="D3677" s="329"/>
      <c r="E3677" s="330"/>
      <c r="F3677" s="330"/>
      <c r="G3677" s="330"/>
      <c r="H3677" s="331"/>
      <c r="I3677" s="332"/>
      <c r="J3677" s="332"/>
      <c r="K3677" s="332"/>
      <c r="L3677" s="332"/>
      <c r="M3677" s="332"/>
      <c r="N3677" s="333"/>
    </row>
    <row r="3678" spans="2:14" x14ac:dyDescent="0.2">
      <c r="B3678" s="328"/>
      <c r="C3678" s="328"/>
      <c r="D3678" s="329"/>
      <c r="E3678" s="330"/>
      <c r="F3678" s="330"/>
      <c r="G3678" s="330"/>
      <c r="H3678" s="331"/>
      <c r="I3678" s="332"/>
      <c r="J3678" s="332"/>
      <c r="K3678" s="332"/>
      <c r="L3678" s="332"/>
      <c r="M3678" s="332"/>
      <c r="N3678" s="333"/>
    </row>
    <row r="3679" spans="2:14" x14ac:dyDescent="0.2">
      <c r="B3679" s="328"/>
      <c r="C3679" s="328"/>
      <c r="D3679" s="329"/>
      <c r="E3679" s="330"/>
      <c r="F3679" s="330"/>
      <c r="G3679" s="330"/>
      <c r="H3679" s="331"/>
      <c r="I3679" s="332"/>
      <c r="J3679" s="332"/>
      <c r="K3679" s="332"/>
      <c r="L3679" s="332"/>
      <c r="M3679" s="332"/>
      <c r="N3679" s="333"/>
    </row>
    <row r="3680" spans="2:14" x14ac:dyDescent="0.2">
      <c r="B3680" s="328"/>
      <c r="C3680" s="328"/>
      <c r="D3680" s="329"/>
      <c r="E3680" s="330"/>
      <c r="F3680" s="330"/>
      <c r="G3680" s="330"/>
      <c r="H3680" s="331"/>
      <c r="I3680" s="332"/>
      <c r="J3680" s="332"/>
      <c r="K3680" s="332"/>
      <c r="L3680" s="332"/>
      <c r="M3680" s="332"/>
      <c r="N3680" s="333"/>
    </row>
    <row r="3681" spans="2:14" x14ac:dyDescent="0.2">
      <c r="B3681" s="328"/>
      <c r="C3681" s="328"/>
      <c r="D3681" s="329"/>
      <c r="E3681" s="330"/>
      <c r="F3681" s="330"/>
      <c r="G3681" s="330"/>
      <c r="H3681" s="331"/>
      <c r="I3681" s="332"/>
      <c r="J3681" s="332"/>
      <c r="K3681" s="332"/>
      <c r="L3681" s="332"/>
      <c r="M3681" s="332"/>
      <c r="N3681" s="333"/>
    </row>
    <row r="3682" spans="2:14" x14ac:dyDescent="0.2">
      <c r="B3682" s="328"/>
      <c r="C3682" s="328"/>
      <c r="D3682" s="329"/>
      <c r="E3682" s="330"/>
      <c r="F3682" s="330"/>
      <c r="G3682" s="330"/>
      <c r="H3682" s="331"/>
      <c r="I3682" s="332"/>
      <c r="J3682" s="332"/>
      <c r="K3682" s="332"/>
      <c r="L3682" s="332"/>
      <c r="M3682" s="332"/>
      <c r="N3682" s="333"/>
    </row>
    <row r="3683" spans="2:14" x14ac:dyDescent="0.2">
      <c r="B3683" s="328"/>
      <c r="C3683" s="328"/>
      <c r="D3683" s="329"/>
      <c r="E3683" s="330"/>
      <c r="F3683" s="330"/>
      <c r="G3683" s="330"/>
      <c r="H3683" s="331"/>
      <c r="I3683" s="332"/>
      <c r="J3683" s="332"/>
      <c r="K3683" s="332"/>
      <c r="L3683" s="332"/>
      <c r="M3683" s="332"/>
      <c r="N3683" s="333"/>
    </row>
    <row r="3684" spans="2:14" x14ac:dyDescent="0.2">
      <c r="B3684" s="328"/>
      <c r="C3684" s="328"/>
      <c r="D3684" s="329"/>
      <c r="E3684" s="330"/>
      <c r="F3684" s="330"/>
      <c r="G3684" s="330"/>
      <c r="H3684" s="331"/>
      <c r="I3684" s="332"/>
      <c r="J3684" s="332"/>
      <c r="K3684" s="332"/>
      <c r="L3684" s="332"/>
      <c r="M3684" s="332"/>
      <c r="N3684" s="333"/>
    </row>
    <row r="3685" spans="2:14" x14ac:dyDescent="0.2">
      <c r="B3685" s="328"/>
      <c r="C3685" s="328"/>
      <c r="D3685" s="329"/>
      <c r="E3685" s="330"/>
      <c r="F3685" s="330"/>
      <c r="G3685" s="330"/>
      <c r="H3685" s="331"/>
      <c r="I3685" s="332"/>
      <c r="J3685" s="332"/>
      <c r="K3685" s="332"/>
      <c r="L3685" s="332"/>
      <c r="M3685" s="332"/>
      <c r="N3685" s="333"/>
    </row>
    <row r="3686" spans="2:14" x14ac:dyDescent="0.2">
      <c r="B3686" s="328"/>
      <c r="C3686" s="328"/>
      <c r="D3686" s="329"/>
      <c r="E3686" s="330"/>
      <c r="F3686" s="330"/>
      <c r="G3686" s="330"/>
      <c r="H3686" s="331"/>
      <c r="I3686" s="332"/>
      <c r="J3686" s="332"/>
      <c r="K3686" s="332"/>
      <c r="L3686" s="332"/>
      <c r="M3686" s="332"/>
      <c r="N3686" s="333"/>
    </row>
    <row r="3687" spans="2:14" x14ac:dyDescent="0.2">
      <c r="B3687" s="328"/>
      <c r="C3687" s="328"/>
      <c r="D3687" s="329"/>
      <c r="E3687" s="330"/>
      <c r="F3687" s="330"/>
      <c r="G3687" s="330"/>
      <c r="H3687" s="331"/>
      <c r="I3687" s="332"/>
      <c r="J3687" s="332"/>
      <c r="K3687" s="332"/>
      <c r="L3687" s="332"/>
      <c r="M3687" s="332"/>
      <c r="N3687" s="333"/>
    </row>
    <row r="3688" spans="2:14" x14ac:dyDescent="0.2">
      <c r="B3688" s="328"/>
      <c r="C3688" s="328"/>
      <c r="D3688" s="329"/>
      <c r="E3688" s="330"/>
      <c r="F3688" s="330"/>
      <c r="G3688" s="330"/>
      <c r="H3688" s="331"/>
      <c r="I3688" s="332"/>
      <c r="J3688" s="332"/>
      <c r="K3688" s="332"/>
      <c r="L3688" s="332"/>
      <c r="M3688" s="332"/>
      <c r="N3688" s="333"/>
    </row>
    <row r="3689" spans="2:14" x14ac:dyDescent="0.2">
      <c r="B3689" s="328"/>
      <c r="C3689" s="328"/>
      <c r="D3689" s="329"/>
      <c r="E3689" s="330"/>
      <c r="F3689" s="330"/>
      <c r="G3689" s="330"/>
      <c r="H3689" s="331"/>
      <c r="I3689" s="332"/>
      <c r="J3689" s="332"/>
      <c r="K3689" s="332"/>
      <c r="L3689" s="332"/>
      <c r="M3689" s="332"/>
      <c r="N3689" s="333"/>
    </row>
    <row r="3690" spans="2:14" x14ac:dyDescent="0.2">
      <c r="B3690" s="328"/>
      <c r="C3690" s="328"/>
      <c r="D3690" s="329"/>
      <c r="E3690" s="330"/>
      <c r="F3690" s="330"/>
      <c r="G3690" s="330"/>
      <c r="H3690" s="331"/>
      <c r="I3690" s="332"/>
      <c r="J3690" s="332"/>
      <c r="K3690" s="332"/>
      <c r="L3690" s="332"/>
      <c r="M3690" s="332"/>
      <c r="N3690" s="333"/>
    </row>
    <row r="3691" spans="2:14" x14ac:dyDescent="0.2">
      <c r="B3691" s="328"/>
      <c r="C3691" s="328"/>
      <c r="D3691" s="329"/>
      <c r="E3691" s="330"/>
      <c r="F3691" s="330"/>
      <c r="G3691" s="330"/>
      <c r="H3691" s="331"/>
      <c r="I3691" s="332"/>
      <c r="J3691" s="332"/>
      <c r="K3691" s="332"/>
      <c r="L3691" s="332"/>
      <c r="M3691" s="332"/>
      <c r="N3691" s="333"/>
    </row>
    <row r="3692" spans="2:14" x14ac:dyDescent="0.2">
      <c r="B3692" s="328"/>
      <c r="C3692" s="328"/>
      <c r="D3692" s="329"/>
      <c r="E3692" s="330"/>
      <c r="F3692" s="330"/>
      <c r="G3692" s="330"/>
      <c r="H3692" s="331"/>
      <c r="I3692" s="332"/>
      <c r="J3692" s="332"/>
      <c r="K3692" s="332"/>
      <c r="L3692" s="332"/>
      <c r="M3692" s="332"/>
      <c r="N3692" s="333"/>
    </row>
    <row r="3693" spans="2:14" x14ac:dyDescent="0.2">
      <c r="B3693" s="328"/>
      <c r="C3693" s="328"/>
      <c r="D3693" s="329"/>
      <c r="E3693" s="330"/>
      <c r="F3693" s="330"/>
      <c r="G3693" s="330"/>
      <c r="H3693" s="331"/>
      <c r="I3693" s="332"/>
      <c r="J3693" s="332"/>
      <c r="K3693" s="332"/>
      <c r="L3693" s="332"/>
      <c r="M3693" s="332"/>
      <c r="N3693" s="333"/>
    </row>
    <row r="3694" spans="2:14" x14ac:dyDescent="0.2">
      <c r="B3694" s="328"/>
      <c r="C3694" s="328"/>
      <c r="D3694" s="329"/>
      <c r="E3694" s="330"/>
      <c r="F3694" s="330"/>
      <c r="G3694" s="330"/>
      <c r="H3694" s="331"/>
      <c r="I3694" s="332"/>
      <c r="J3694" s="332"/>
      <c r="K3694" s="332"/>
      <c r="L3694" s="332"/>
      <c r="M3694" s="332"/>
      <c r="N3694" s="333"/>
    </row>
    <row r="3695" spans="2:14" x14ac:dyDescent="0.2">
      <c r="B3695" s="328"/>
      <c r="C3695" s="328"/>
      <c r="D3695" s="329"/>
      <c r="E3695" s="330"/>
      <c r="F3695" s="330"/>
      <c r="G3695" s="330"/>
      <c r="H3695" s="331"/>
      <c r="I3695" s="332"/>
      <c r="J3695" s="332"/>
      <c r="K3695" s="332"/>
      <c r="L3695" s="332"/>
      <c r="M3695" s="332"/>
      <c r="N3695" s="333"/>
    </row>
    <row r="3696" spans="2:14" x14ac:dyDescent="0.2">
      <c r="B3696" s="328"/>
      <c r="C3696" s="328"/>
      <c r="D3696" s="329"/>
      <c r="E3696" s="330"/>
      <c r="F3696" s="330"/>
      <c r="G3696" s="330"/>
      <c r="H3696" s="331"/>
      <c r="I3696" s="332"/>
      <c r="J3696" s="332"/>
      <c r="K3696" s="332"/>
      <c r="L3696" s="332"/>
      <c r="M3696" s="332"/>
      <c r="N3696" s="333"/>
    </row>
    <row r="3697" spans="2:14" x14ac:dyDescent="0.2">
      <c r="B3697" s="328"/>
      <c r="C3697" s="328"/>
      <c r="D3697" s="329"/>
      <c r="E3697" s="330"/>
      <c r="F3697" s="330"/>
      <c r="G3697" s="330"/>
      <c r="H3697" s="331"/>
      <c r="I3697" s="332"/>
      <c r="J3697" s="332"/>
      <c r="K3697" s="332"/>
      <c r="L3697" s="332"/>
      <c r="M3697" s="332"/>
      <c r="N3697" s="333"/>
    </row>
    <row r="3698" spans="2:14" x14ac:dyDescent="0.2">
      <c r="B3698" s="328"/>
      <c r="C3698" s="328"/>
      <c r="D3698" s="329"/>
      <c r="E3698" s="330"/>
      <c r="F3698" s="330"/>
      <c r="G3698" s="330"/>
      <c r="H3698" s="331"/>
      <c r="I3698" s="332"/>
      <c r="J3698" s="332"/>
      <c r="K3698" s="332"/>
      <c r="L3698" s="332"/>
      <c r="M3698" s="332"/>
      <c r="N3698" s="333"/>
    </row>
    <row r="3699" spans="2:14" x14ac:dyDescent="0.2">
      <c r="B3699" s="328"/>
      <c r="C3699" s="328"/>
      <c r="D3699" s="329"/>
      <c r="E3699" s="330"/>
      <c r="F3699" s="330"/>
      <c r="G3699" s="330"/>
      <c r="H3699" s="331"/>
      <c r="I3699" s="332"/>
      <c r="J3699" s="332"/>
      <c r="K3699" s="332"/>
      <c r="L3699" s="332"/>
      <c r="M3699" s="332"/>
      <c r="N3699" s="333"/>
    </row>
    <row r="3700" spans="2:14" x14ac:dyDescent="0.2">
      <c r="B3700" s="328"/>
      <c r="C3700" s="328"/>
      <c r="D3700" s="329"/>
      <c r="E3700" s="330"/>
      <c r="F3700" s="330"/>
      <c r="G3700" s="330"/>
      <c r="H3700" s="331"/>
      <c r="I3700" s="332"/>
      <c r="J3700" s="332"/>
      <c r="K3700" s="332"/>
      <c r="L3700" s="332"/>
      <c r="M3700" s="332"/>
      <c r="N3700" s="333"/>
    </row>
    <row r="3701" spans="2:14" x14ac:dyDescent="0.2">
      <c r="B3701" s="328"/>
      <c r="C3701" s="328"/>
      <c r="D3701" s="329"/>
      <c r="E3701" s="330"/>
      <c r="F3701" s="330"/>
      <c r="G3701" s="330"/>
      <c r="H3701" s="331"/>
      <c r="I3701" s="332"/>
      <c r="J3701" s="332"/>
      <c r="K3701" s="332"/>
      <c r="L3701" s="332"/>
      <c r="M3701" s="332"/>
      <c r="N3701" s="333"/>
    </row>
    <row r="3702" spans="2:14" x14ac:dyDescent="0.2">
      <c r="B3702" s="328"/>
      <c r="C3702" s="328"/>
      <c r="D3702" s="329"/>
      <c r="E3702" s="330"/>
      <c r="F3702" s="330"/>
      <c r="G3702" s="330"/>
      <c r="H3702" s="331"/>
      <c r="I3702" s="332"/>
      <c r="J3702" s="332"/>
      <c r="K3702" s="332"/>
      <c r="L3702" s="332"/>
      <c r="M3702" s="332"/>
      <c r="N3702" s="333"/>
    </row>
    <row r="3703" spans="2:14" x14ac:dyDescent="0.2">
      <c r="B3703" s="328"/>
      <c r="C3703" s="328"/>
      <c r="D3703" s="329"/>
      <c r="E3703" s="330"/>
      <c r="F3703" s="330"/>
      <c r="G3703" s="330"/>
      <c r="H3703" s="331"/>
      <c r="I3703" s="332"/>
      <c r="J3703" s="332"/>
      <c r="K3703" s="332"/>
      <c r="L3703" s="332"/>
      <c r="M3703" s="332"/>
      <c r="N3703" s="333"/>
    </row>
    <row r="3704" spans="2:14" x14ac:dyDescent="0.2">
      <c r="B3704" s="328"/>
      <c r="C3704" s="328"/>
      <c r="D3704" s="329"/>
      <c r="E3704" s="330"/>
      <c r="F3704" s="330"/>
      <c r="G3704" s="330"/>
      <c r="H3704" s="331"/>
      <c r="I3704" s="332"/>
      <c r="J3704" s="332"/>
      <c r="K3704" s="332"/>
      <c r="L3704" s="332"/>
      <c r="M3704" s="332"/>
      <c r="N3704" s="333"/>
    </row>
    <row r="3705" spans="2:14" x14ac:dyDescent="0.2">
      <c r="B3705" s="328"/>
      <c r="C3705" s="328"/>
      <c r="D3705" s="329"/>
      <c r="E3705" s="330"/>
      <c r="F3705" s="330"/>
      <c r="G3705" s="330"/>
      <c r="H3705" s="331"/>
      <c r="I3705" s="332"/>
      <c r="J3705" s="332"/>
      <c r="K3705" s="332"/>
      <c r="L3705" s="332"/>
      <c r="M3705" s="332"/>
      <c r="N3705" s="333"/>
    </row>
    <row r="3706" spans="2:14" x14ac:dyDescent="0.2">
      <c r="B3706" s="328"/>
      <c r="C3706" s="328"/>
      <c r="D3706" s="329"/>
      <c r="E3706" s="330"/>
      <c r="F3706" s="330"/>
      <c r="G3706" s="330"/>
      <c r="H3706" s="331"/>
      <c r="I3706" s="332"/>
      <c r="J3706" s="332"/>
      <c r="K3706" s="332"/>
      <c r="L3706" s="332"/>
      <c r="M3706" s="332"/>
      <c r="N3706" s="333"/>
    </row>
    <row r="3707" spans="2:14" x14ac:dyDescent="0.2">
      <c r="B3707" s="328"/>
      <c r="C3707" s="328"/>
      <c r="D3707" s="329"/>
      <c r="E3707" s="330"/>
      <c r="F3707" s="330"/>
      <c r="G3707" s="330"/>
      <c r="H3707" s="331"/>
      <c r="I3707" s="332"/>
      <c r="J3707" s="332"/>
      <c r="K3707" s="332"/>
      <c r="L3707" s="332"/>
      <c r="M3707" s="332"/>
      <c r="N3707" s="333"/>
    </row>
    <row r="3708" spans="2:14" x14ac:dyDescent="0.2">
      <c r="B3708" s="328"/>
      <c r="C3708" s="328"/>
      <c r="D3708" s="329"/>
      <c r="E3708" s="330"/>
      <c r="F3708" s="330"/>
      <c r="G3708" s="330"/>
      <c r="H3708" s="331"/>
      <c r="I3708" s="332"/>
      <c r="J3708" s="332"/>
      <c r="K3708" s="332"/>
      <c r="L3708" s="332"/>
      <c r="M3708" s="332"/>
      <c r="N3708" s="333"/>
    </row>
    <row r="3709" spans="2:14" x14ac:dyDescent="0.2">
      <c r="B3709" s="328"/>
      <c r="C3709" s="328"/>
      <c r="D3709" s="329"/>
      <c r="E3709" s="330"/>
      <c r="F3709" s="330"/>
      <c r="G3709" s="330"/>
      <c r="H3709" s="331"/>
      <c r="I3709" s="332"/>
      <c r="J3709" s="332"/>
      <c r="K3709" s="332"/>
      <c r="L3709" s="332"/>
      <c r="M3709" s="332"/>
      <c r="N3709" s="333"/>
    </row>
    <row r="3710" spans="2:14" x14ac:dyDescent="0.2">
      <c r="B3710" s="328"/>
      <c r="C3710" s="328"/>
      <c r="D3710" s="329"/>
      <c r="E3710" s="330"/>
      <c r="F3710" s="330"/>
      <c r="G3710" s="330"/>
      <c r="H3710" s="331"/>
      <c r="I3710" s="332"/>
      <c r="J3710" s="332"/>
      <c r="K3710" s="332"/>
      <c r="L3710" s="332"/>
      <c r="M3710" s="332"/>
      <c r="N3710" s="333"/>
    </row>
    <row r="3711" spans="2:14" x14ac:dyDescent="0.2">
      <c r="B3711" s="328"/>
      <c r="C3711" s="328"/>
      <c r="D3711" s="329"/>
      <c r="E3711" s="330"/>
      <c r="F3711" s="330"/>
      <c r="G3711" s="330"/>
      <c r="H3711" s="331"/>
      <c r="I3711" s="332"/>
      <c r="J3711" s="332"/>
      <c r="K3711" s="332"/>
      <c r="L3711" s="332"/>
      <c r="M3711" s="332"/>
      <c r="N3711" s="333"/>
    </row>
    <row r="3712" spans="2:14" x14ac:dyDescent="0.2">
      <c r="B3712" s="328"/>
      <c r="C3712" s="328"/>
      <c r="D3712" s="329"/>
      <c r="E3712" s="330"/>
      <c r="F3712" s="330"/>
      <c r="G3712" s="330"/>
      <c r="H3712" s="331"/>
      <c r="I3712" s="332"/>
      <c r="J3712" s="332"/>
      <c r="K3712" s="332"/>
      <c r="L3712" s="332"/>
      <c r="M3712" s="332"/>
      <c r="N3712" s="333"/>
    </row>
    <row r="3713" spans="2:14" x14ac:dyDescent="0.2">
      <c r="B3713" s="328"/>
      <c r="C3713" s="328"/>
      <c r="D3713" s="329"/>
      <c r="E3713" s="330"/>
      <c r="F3713" s="330"/>
      <c r="G3713" s="330"/>
      <c r="H3713" s="331"/>
      <c r="I3713" s="332"/>
      <c r="J3713" s="332"/>
      <c r="K3713" s="332"/>
      <c r="L3713" s="332"/>
      <c r="M3713" s="332"/>
      <c r="N3713" s="333"/>
    </row>
    <row r="3714" spans="2:14" x14ac:dyDescent="0.2">
      <c r="B3714" s="328"/>
      <c r="C3714" s="328"/>
      <c r="D3714" s="329"/>
      <c r="E3714" s="330"/>
      <c r="F3714" s="330"/>
      <c r="G3714" s="330"/>
      <c r="H3714" s="331"/>
      <c r="I3714" s="332"/>
      <c r="J3714" s="332"/>
      <c r="K3714" s="332"/>
      <c r="L3714" s="332"/>
      <c r="M3714" s="332"/>
      <c r="N3714" s="333"/>
    </row>
    <row r="3715" spans="2:14" x14ac:dyDescent="0.2">
      <c r="B3715" s="328"/>
      <c r="C3715" s="328"/>
      <c r="D3715" s="329"/>
      <c r="E3715" s="330"/>
      <c r="F3715" s="330"/>
      <c r="G3715" s="330"/>
      <c r="H3715" s="331"/>
      <c r="I3715" s="332"/>
      <c r="J3715" s="332"/>
      <c r="K3715" s="332"/>
      <c r="L3715" s="332"/>
      <c r="M3715" s="332"/>
      <c r="N3715" s="333"/>
    </row>
    <row r="3716" spans="2:14" x14ac:dyDescent="0.2">
      <c r="B3716" s="328"/>
      <c r="C3716" s="328"/>
      <c r="D3716" s="329"/>
      <c r="E3716" s="330"/>
      <c r="F3716" s="330"/>
      <c r="G3716" s="330"/>
      <c r="H3716" s="331"/>
      <c r="I3716" s="332"/>
      <c r="J3716" s="332"/>
      <c r="K3716" s="332"/>
      <c r="L3716" s="332"/>
      <c r="M3716" s="332"/>
      <c r="N3716" s="333"/>
    </row>
    <row r="3717" spans="2:14" x14ac:dyDescent="0.2">
      <c r="B3717" s="328"/>
      <c r="C3717" s="328"/>
      <c r="D3717" s="329"/>
      <c r="E3717" s="330"/>
      <c r="F3717" s="330"/>
      <c r="G3717" s="330"/>
      <c r="H3717" s="331"/>
      <c r="I3717" s="332"/>
      <c r="J3717" s="332"/>
      <c r="K3717" s="332"/>
      <c r="L3717" s="332"/>
      <c r="M3717" s="332"/>
      <c r="N3717" s="333"/>
    </row>
    <row r="3718" spans="2:14" x14ac:dyDescent="0.2">
      <c r="B3718" s="328"/>
      <c r="C3718" s="328"/>
      <c r="D3718" s="329"/>
      <c r="E3718" s="330"/>
      <c r="F3718" s="330"/>
      <c r="G3718" s="330"/>
      <c r="H3718" s="331"/>
      <c r="I3718" s="332"/>
      <c r="J3718" s="332"/>
      <c r="K3718" s="332"/>
      <c r="L3718" s="332"/>
      <c r="M3718" s="332"/>
      <c r="N3718" s="333"/>
    </row>
    <row r="3719" spans="2:14" x14ac:dyDescent="0.2">
      <c r="B3719" s="328"/>
      <c r="C3719" s="328"/>
      <c r="D3719" s="329"/>
      <c r="E3719" s="330"/>
      <c r="F3719" s="330"/>
      <c r="G3719" s="330"/>
      <c r="H3719" s="331"/>
      <c r="I3719" s="332"/>
      <c r="J3719" s="332"/>
      <c r="K3719" s="332"/>
      <c r="L3719" s="332"/>
      <c r="M3719" s="332"/>
      <c r="N3719" s="333"/>
    </row>
    <row r="3720" spans="2:14" x14ac:dyDescent="0.2">
      <c r="B3720" s="328"/>
      <c r="C3720" s="328"/>
      <c r="D3720" s="329"/>
      <c r="E3720" s="330"/>
      <c r="F3720" s="330"/>
      <c r="G3720" s="330"/>
      <c r="H3720" s="331"/>
      <c r="I3720" s="332"/>
      <c r="J3720" s="332"/>
      <c r="K3720" s="332"/>
      <c r="L3720" s="332"/>
      <c r="M3720" s="332"/>
      <c r="N3720" s="333"/>
    </row>
    <row r="3721" spans="2:14" x14ac:dyDescent="0.2">
      <c r="B3721" s="328"/>
      <c r="C3721" s="328"/>
      <c r="D3721" s="329"/>
      <c r="E3721" s="330"/>
      <c r="F3721" s="330"/>
      <c r="G3721" s="330"/>
      <c r="H3721" s="331"/>
      <c r="I3721" s="332"/>
      <c r="J3721" s="332"/>
      <c r="K3721" s="332"/>
      <c r="L3721" s="332"/>
      <c r="M3721" s="332"/>
      <c r="N3721" s="333"/>
    </row>
    <row r="3722" spans="2:14" x14ac:dyDescent="0.2">
      <c r="B3722" s="328"/>
      <c r="C3722" s="328"/>
      <c r="D3722" s="329"/>
      <c r="E3722" s="330"/>
      <c r="F3722" s="330"/>
      <c r="G3722" s="330"/>
      <c r="H3722" s="331"/>
      <c r="I3722" s="332"/>
      <c r="J3722" s="332"/>
      <c r="K3722" s="332"/>
      <c r="L3722" s="332"/>
      <c r="M3722" s="332"/>
      <c r="N3722" s="333"/>
    </row>
    <row r="3723" spans="2:14" x14ac:dyDescent="0.2">
      <c r="B3723" s="328"/>
      <c r="C3723" s="328"/>
      <c r="D3723" s="329"/>
      <c r="E3723" s="330"/>
      <c r="F3723" s="330"/>
      <c r="G3723" s="330"/>
      <c r="H3723" s="331"/>
      <c r="I3723" s="332"/>
      <c r="J3723" s="332"/>
      <c r="K3723" s="332"/>
      <c r="L3723" s="332"/>
      <c r="M3723" s="332"/>
      <c r="N3723" s="333"/>
    </row>
    <row r="3724" spans="2:14" x14ac:dyDescent="0.2">
      <c r="B3724" s="328"/>
      <c r="C3724" s="328"/>
      <c r="D3724" s="329"/>
      <c r="E3724" s="330"/>
      <c r="F3724" s="330"/>
      <c r="G3724" s="330"/>
      <c r="H3724" s="331"/>
      <c r="I3724" s="332"/>
      <c r="J3724" s="332"/>
      <c r="K3724" s="332"/>
      <c r="L3724" s="332"/>
      <c r="M3724" s="332"/>
      <c r="N3724" s="333"/>
    </row>
    <row r="3725" spans="2:14" x14ac:dyDescent="0.2">
      <c r="B3725" s="328"/>
      <c r="C3725" s="328"/>
      <c r="D3725" s="329"/>
      <c r="E3725" s="330"/>
      <c r="F3725" s="330"/>
      <c r="G3725" s="330"/>
      <c r="H3725" s="331"/>
      <c r="I3725" s="332"/>
      <c r="J3725" s="332"/>
      <c r="K3725" s="332"/>
      <c r="L3725" s="332"/>
      <c r="M3725" s="332"/>
      <c r="N3725" s="333"/>
    </row>
    <row r="3726" spans="2:14" x14ac:dyDescent="0.2">
      <c r="B3726" s="328"/>
      <c r="C3726" s="328"/>
      <c r="D3726" s="329"/>
      <c r="E3726" s="330"/>
      <c r="F3726" s="330"/>
      <c r="G3726" s="330"/>
      <c r="H3726" s="331"/>
      <c r="I3726" s="332"/>
      <c r="J3726" s="332"/>
      <c r="K3726" s="332"/>
      <c r="L3726" s="332"/>
      <c r="M3726" s="332"/>
      <c r="N3726" s="333"/>
    </row>
    <row r="3727" spans="2:14" x14ac:dyDescent="0.2">
      <c r="B3727" s="328"/>
      <c r="C3727" s="328"/>
      <c r="D3727" s="329"/>
      <c r="E3727" s="330"/>
      <c r="F3727" s="330"/>
      <c r="G3727" s="330"/>
      <c r="H3727" s="331"/>
      <c r="I3727" s="332"/>
      <c r="J3727" s="332"/>
      <c r="K3727" s="332"/>
      <c r="L3727" s="332"/>
      <c r="M3727" s="332"/>
      <c r="N3727" s="333"/>
    </row>
    <row r="3728" spans="2:14" x14ac:dyDescent="0.2">
      <c r="B3728" s="328"/>
      <c r="C3728" s="328"/>
      <c r="D3728" s="329"/>
      <c r="E3728" s="330"/>
      <c r="F3728" s="330"/>
      <c r="G3728" s="330"/>
      <c r="H3728" s="331"/>
      <c r="I3728" s="332"/>
      <c r="J3728" s="332"/>
      <c r="K3728" s="332"/>
      <c r="L3728" s="332"/>
      <c r="M3728" s="332"/>
      <c r="N3728" s="333"/>
    </row>
    <row r="3729" spans="2:14" x14ac:dyDescent="0.2">
      <c r="B3729" s="328"/>
      <c r="C3729" s="328"/>
      <c r="D3729" s="329"/>
      <c r="E3729" s="330"/>
      <c r="F3729" s="330"/>
      <c r="G3729" s="330"/>
      <c r="H3729" s="331"/>
      <c r="I3729" s="332"/>
      <c r="J3729" s="332"/>
      <c r="K3729" s="332"/>
      <c r="L3729" s="332"/>
      <c r="M3729" s="332"/>
      <c r="N3729" s="333"/>
    </row>
    <row r="3730" spans="2:14" x14ac:dyDescent="0.2">
      <c r="B3730" s="328"/>
      <c r="C3730" s="328"/>
      <c r="D3730" s="329"/>
      <c r="E3730" s="330"/>
      <c r="F3730" s="330"/>
      <c r="G3730" s="330"/>
      <c r="H3730" s="331"/>
      <c r="I3730" s="332"/>
      <c r="J3730" s="332"/>
      <c r="K3730" s="332"/>
      <c r="L3730" s="332"/>
      <c r="M3730" s="332"/>
      <c r="N3730" s="333"/>
    </row>
    <row r="3731" spans="2:14" x14ac:dyDescent="0.2">
      <c r="B3731" s="328"/>
      <c r="C3731" s="328"/>
      <c r="D3731" s="329"/>
      <c r="E3731" s="330"/>
      <c r="F3731" s="330"/>
      <c r="G3731" s="330"/>
      <c r="H3731" s="331"/>
      <c r="I3731" s="332"/>
      <c r="J3731" s="332"/>
      <c r="K3731" s="332"/>
      <c r="L3731" s="332"/>
      <c r="M3731" s="332"/>
      <c r="N3731" s="333"/>
    </row>
    <row r="3732" spans="2:14" x14ac:dyDescent="0.2">
      <c r="B3732" s="328"/>
      <c r="C3732" s="328"/>
      <c r="D3732" s="329"/>
      <c r="E3732" s="330"/>
      <c r="F3732" s="330"/>
      <c r="G3732" s="330"/>
      <c r="H3732" s="331"/>
      <c r="I3732" s="332"/>
      <c r="J3732" s="332"/>
      <c r="K3732" s="332"/>
      <c r="L3732" s="332"/>
      <c r="M3732" s="332"/>
      <c r="N3732" s="333"/>
    </row>
    <row r="3733" spans="2:14" x14ac:dyDescent="0.2">
      <c r="B3733" s="328"/>
      <c r="C3733" s="328"/>
      <c r="D3733" s="329"/>
      <c r="E3733" s="330"/>
      <c r="F3733" s="330"/>
      <c r="G3733" s="330"/>
      <c r="H3733" s="331"/>
      <c r="I3733" s="332"/>
      <c r="J3733" s="332"/>
      <c r="K3733" s="332"/>
      <c r="L3733" s="332"/>
      <c r="M3733" s="332"/>
      <c r="N3733" s="333"/>
    </row>
    <row r="3734" spans="2:14" x14ac:dyDescent="0.2">
      <c r="B3734" s="328"/>
      <c r="C3734" s="328"/>
      <c r="D3734" s="329"/>
      <c r="E3734" s="330"/>
      <c r="F3734" s="330"/>
      <c r="G3734" s="330"/>
      <c r="H3734" s="331"/>
      <c r="I3734" s="332"/>
      <c r="J3734" s="332"/>
      <c r="K3734" s="332"/>
      <c r="L3734" s="332"/>
      <c r="M3734" s="332"/>
      <c r="N3734" s="333"/>
    </row>
    <row r="3735" spans="2:14" x14ac:dyDescent="0.2">
      <c r="B3735" s="328"/>
      <c r="C3735" s="328"/>
      <c r="D3735" s="329"/>
      <c r="E3735" s="330"/>
      <c r="F3735" s="330"/>
      <c r="G3735" s="330"/>
      <c r="H3735" s="331"/>
      <c r="I3735" s="332"/>
      <c r="J3735" s="332"/>
      <c r="K3735" s="332"/>
      <c r="L3735" s="332"/>
      <c r="M3735" s="332"/>
      <c r="N3735" s="333"/>
    </row>
    <row r="3736" spans="2:14" x14ac:dyDescent="0.2">
      <c r="B3736" s="328"/>
      <c r="C3736" s="328"/>
      <c r="D3736" s="329"/>
      <c r="E3736" s="330"/>
      <c r="F3736" s="330"/>
      <c r="G3736" s="330"/>
      <c r="H3736" s="331"/>
      <c r="I3736" s="332"/>
      <c r="J3736" s="332"/>
      <c r="K3736" s="332"/>
      <c r="L3736" s="332"/>
      <c r="M3736" s="332"/>
      <c r="N3736" s="333"/>
    </row>
    <row r="3737" spans="2:14" x14ac:dyDescent="0.2">
      <c r="B3737" s="328"/>
      <c r="C3737" s="328"/>
      <c r="D3737" s="329"/>
      <c r="E3737" s="330"/>
      <c r="F3737" s="330"/>
      <c r="G3737" s="330"/>
      <c r="H3737" s="331"/>
      <c r="I3737" s="332"/>
      <c r="J3737" s="332"/>
      <c r="K3737" s="332"/>
      <c r="L3737" s="332"/>
      <c r="M3737" s="332"/>
      <c r="N3737" s="333"/>
    </row>
    <row r="3738" spans="2:14" x14ac:dyDescent="0.2">
      <c r="B3738" s="328"/>
      <c r="C3738" s="328"/>
      <c r="D3738" s="329"/>
      <c r="E3738" s="330"/>
      <c r="F3738" s="330"/>
      <c r="G3738" s="330"/>
      <c r="H3738" s="331"/>
      <c r="I3738" s="332"/>
      <c r="J3738" s="332"/>
      <c r="K3738" s="332"/>
      <c r="L3738" s="332"/>
      <c r="M3738" s="332"/>
      <c r="N3738" s="333"/>
    </row>
    <row r="3739" spans="2:14" x14ac:dyDescent="0.2">
      <c r="B3739" s="328"/>
      <c r="C3739" s="328"/>
      <c r="D3739" s="329"/>
      <c r="E3739" s="330"/>
      <c r="F3739" s="330"/>
      <c r="G3739" s="330"/>
      <c r="H3739" s="331"/>
      <c r="I3739" s="332"/>
      <c r="J3739" s="332"/>
      <c r="K3739" s="332"/>
      <c r="L3739" s="332"/>
      <c r="M3739" s="332"/>
      <c r="N3739" s="333"/>
    </row>
    <row r="3740" spans="2:14" x14ac:dyDescent="0.2">
      <c r="B3740" s="328"/>
      <c r="C3740" s="328"/>
      <c r="D3740" s="329"/>
      <c r="E3740" s="330"/>
      <c r="F3740" s="330"/>
      <c r="G3740" s="330"/>
      <c r="H3740" s="331"/>
      <c r="I3740" s="332"/>
      <c r="J3740" s="332"/>
      <c r="K3740" s="332"/>
      <c r="L3740" s="332"/>
      <c r="M3740" s="332"/>
      <c r="N3740" s="333"/>
    </row>
    <row r="3741" spans="2:14" x14ac:dyDescent="0.2">
      <c r="B3741" s="328"/>
      <c r="C3741" s="328"/>
      <c r="D3741" s="329"/>
      <c r="E3741" s="330"/>
      <c r="F3741" s="330"/>
      <c r="G3741" s="330"/>
      <c r="H3741" s="331"/>
      <c r="I3741" s="332"/>
      <c r="J3741" s="332"/>
      <c r="K3741" s="332"/>
      <c r="L3741" s="332"/>
      <c r="M3741" s="332"/>
      <c r="N3741" s="333"/>
    </row>
    <row r="3742" spans="2:14" x14ac:dyDescent="0.2">
      <c r="B3742" s="328"/>
      <c r="C3742" s="328"/>
      <c r="D3742" s="329"/>
      <c r="E3742" s="330"/>
      <c r="F3742" s="330"/>
      <c r="G3742" s="330"/>
      <c r="H3742" s="331"/>
      <c r="I3742" s="332"/>
      <c r="J3742" s="332"/>
      <c r="K3742" s="332"/>
      <c r="L3742" s="332"/>
      <c r="M3742" s="332"/>
      <c r="N3742" s="333"/>
    </row>
    <row r="3743" spans="2:14" x14ac:dyDescent="0.2">
      <c r="B3743" s="328"/>
      <c r="C3743" s="328"/>
      <c r="D3743" s="329"/>
      <c r="E3743" s="330"/>
      <c r="F3743" s="330"/>
      <c r="G3743" s="330"/>
      <c r="H3743" s="331"/>
      <c r="I3743" s="332"/>
      <c r="J3743" s="332"/>
      <c r="K3743" s="332"/>
      <c r="L3743" s="332"/>
      <c r="M3743" s="332"/>
      <c r="N3743" s="333"/>
    </row>
    <row r="3744" spans="2:14" x14ac:dyDescent="0.2">
      <c r="B3744" s="328"/>
      <c r="C3744" s="328"/>
      <c r="D3744" s="329"/>
      <c r="E3744" s="330"/>
      <c r="F3744" s="330"/>
      <c r="G3744" s="330"/>
      <c r="H3744" s="331"/>
      <c r="I3744" s="332"/>
      <c r="J3744" s="332"/>
      <c r="K3744" s="332"/>
      <c r="L3744" s="332"/>
      <c r="M3744" s="332"/>
      <c r="N3744" s="333"/>
    </row>
    <row r="3745" spans="2:14" x14ac:dyDescent="0.2">
      <c r="B3745" s="328"/>
      <c r="C3745" s="328"/>
      <c r="D3745" s="329"/>
      <c r="E3745" s="330"/>
      <c r="F3745" s="330"/>
      <c r="G3745" s="330"/>
      <c r="H3745" s="331"/>
      <c r="I3745" s="332"/>
      <c r="J3745" s="332"/>
      <c r="K3745" s="332"/>
      <c r="L3745" s="332"/>
      <c r="M3745" s="332"/>
      <c r="N3745" s="333"/>
    </row>
    <row r="3746" spans="2:14" x14ac:dyDescent="0.2">
      <c r="B3746" s="328"/>
      <c r="C3746" s="328"/>
      <c r="D3746" s="329"/>
      <c r="E3746" s="330"/>
      <c r="F3746" s="330"/>
      <c r="G3746" s="330"/>
      <c r="H3746" s="331"/>
      <c r="I3746" s="332"/>
      <c r="J3746" s="332"/>
      <c r="K3746" s="332"/>
      <c r="L3746" s="332"/>
      <c r="M3746" s="332"/>
      <c r="N3746" s="333"/>
    </row>
    <row r="3747" spans="2:14" x14ac:dyDescent="0.2">
      <c r="B3747" s="328"/>
      <c r="C3747" s="328"/>
      <c r="D3747" s="329"/>
      <c r="E3747" s="330"/>
      <c r="F3747" s="330"/>
      <c r="G3747" s="330"/>
      <c r="H3747" s="331"/>
      <c r="I3747" s="332"/>
      <c r="J3747" s="332"/>
      <c r="K3747" s="332"/>
      <c r="L3747" s="332"/>
      <c r="M3747" s="332"/>
      <c r="N3747" s="333"/>
    </row>
    <row r="3748" spans="2:14" x14ac:dyDescent="0.2">
      <c r="B3748" s="328"/>
      <c r="C3748" s="328"/>
      <c r="D3748" s="329"/>
      <c r="E3748" s="330"/>
      <c r="F3748" s="330"/>
      <c r="G3748" s="330"/>
      <c r="H3748" s="331"/>
      <c r="I3748" s="332"/>
      <c r="J3748" s="332"/>
      <c r="K3748" s="332"/>
      <c r="L3748" s="332"/>
      <c r="M3748" s="332"/>
      <c r="N3748" s="333"/>
    </row>
    <row r="3749" spans="2:14" x14ac:dyDescent="0.2">
      <c r="B3749" s="328"/>
      <c r="C3749" s="328"/>
      <c r="D3749" s="329"/>
      <c r="E3749" s="330"/>
      <c r="F3749" s="330"/>
      <c r="G3749" s="330"/>
      <c r="H3749" s="331"/>
      <c r="I3749" s="332"/>
      <c r="J3749" s="332"/>
      <c r="K3749" s="332"/>
      <c r="L3749" s="332"/>
      <c r="M3749" s="332"/>
      <c r="N3749" s="333"/>
    </row>
    <row r="3750" spans="2:14" x14ac:dyDescent="0.2">
      <c r="B3750" s="328"/>
      <c r="C3750" s="328"/>
      <c r="D3750" s="329"/>
      <c r="E3750" s="330"/>
      <c r="F3750" s="330"/>
      <c r="G3750" s="330"/>
      <c r="H3750" s="331"/>
      <c r="I3750" s="332"/>
      <c r="J3750" s="332"/>
      <c r="K3750" s="332"/>
      <c r="L3750" s="332"/>
      <c r="M3750" s="332"/>
      <c r="N3750" s="333"/>
    </row>
    <row r="3751" spans="2:14" x14ac:dyDescent="0.2">
      <c r="B3751" s="328"/>
      <c r="C3751" s="328"/>
      <c r="D3751" s="329"/>
      <c r="E3751" s="330"/>
      <c r="F3751" s="330"/>
      <c r="G3751" s="330"/>
      <c r="H3751" s="331"/>
      <c r="I3751" s="332"/>
      <c r="J3751" s="332"/>
      <c r="K3751" s="332"/>
      <c r="L3751" s="332"/>
      <c r="M3751" s="332"/>
      <c r="N3751" s="333"/>
    </row>
    <row r="3752" spans="2:14" x14ac:dyDescent="0.2">
      <c r="B3752" s="328"/>
      <c r="C3752" s="328"/>
      <c r="D3752" s="329"/>
      <c r="E3752" s="330"/>
      <c r="F3752" s="330"/>
      <c r="G3752" s="330"/>
      <c r="H3752" s="331"/>
      <c r="I3752" s="332"/>
      <c r="J3752" s="332"/>
      <c r="K3752" s="332"/>
      <c r="L3752" s="332"/>
      <c r="M3752" s="332"/>
      <c r="N3752" s="333"/>
    </row>
    <row r="3753" spans="2:14" x14ac:dyDescent="0.2">
      <c r="B3753" s="328"/>
      <c r="C3753" s="328"/>
      <c r="D3753" s="329"/>
      <c r="E3753" s="330"/>
      <c r="F3753" s="330"/>
      <c r="G3753" s="330"/>
      <c r="H3753" s="331"/>
      <c r="I3753" s="332"/>
      <c r="J3753" s="332"/>
      <c r="K3753" s="332"/>
      <c r="L3753" s="332"/>
      <c r="M3753" s="332"/>
      <c r="N3753" s="333"/>
    </row>
    <row r="3754" spans="2:14" x14ac:dyDescent="0.2">
      <c r="B3754" s="328"/>
      <c r="C3754" s="328"/>
      <c r="D3754" s="329"/>
      <c r="E3754" s="330"/>
      <c r="F3754" s="330"/>
      <c r="G3754" s="330"/>
      <c r="H3754" s="331"/>
      <c r="I3754" s="332"/>
      <c r="J3754" s="332"/>
      <c r="K3754" s="332"/>
      <c r="L3754" s="332"/>
      <c r="M3754" s="332"/>
      <c r="N3754" s="333"/>
    </row>
    <row r="3755" spans="2:14" x14ac:dyDescent="0.2">
      <c r="B3755" s="328"/>
      <c r="C3755" s="328"/>
      <c r="D3755" s="329"/>
      <c r="E3755" s="330"/>
      <c r="F3755" s="330"/>
      <c r="G3755" s="330"/>
      <c r="H3755" s="331"/>
      <c r="I3755" s="332"/>
      <c r="J3755" s="332"/>
      <c r="K3755" s="332"/>
      <c r="L3755" s="332"/>
      <c r="M3755" s="332"/>
      <c r="N3755" s="333"/>
    </row>
    <row r="3756" spans="2:14" x14ac:dyDescent="0.2">
      <c r="B3756" s="328"/>
      <c r="C3756" s="328"/>
      <c r="D3756" s="329"/>
      <c r="E3756" s="330"/>
      <c r="F3756" s="330"/>
      <c r="G3756" s="330"/>
      <c r="H3756" s="331"/>
      <c r="I3756" s="332"/>
      <c r="J3756" s="332"/>
      <c r="K3756" s="332"/>
      <c r="L3756" s="332"/>
      <c r="M3756" s="332"/>
      <c r="N3756" s="333"/>
    </row>
    <row r="3757" spans="2:14" x14ac:dyDescent="0.2">
      <c r="B3757" s="328"/>
      <c r="C3757" s="328"/>
      <c r="D3757" s="329"/>
      <c r="E3757" s="330"/>
      <c r="F3757" s="330"/>
      <c r="G3757" s="330"/>
      <c r="H3757" s="331"/>
      <c r="I3757" s="332"/>
      <c r="J3757" s="332"/>
      <c r="K3757" s="332"/>
      <c r="L3757" s="332"/>
      <c r="M3757" s="332"/>
      <c r="N3757" s="333"/>
    </row>
    <row r="3758" spans="2:14" x14ac:dyDescent="0.2">
      <c r="B3758" s="328"/>
      <c r="C3758" s="328"/>
      <c r="D3758" s="329"/>
      <c r="E3758" s="330"/>
      <c r="F3758" s="330"/>
      <c r="G3758" s="330"/>
      <c r="H3758" s="331"/>
      <c r="I3758" s="332"/>
      <c r="J3758" s="332"/>
      <c r="K3758" s="332"/>
      <c r="L3758" s="332"/>
      <c r="M3758" s="332"/>
      <c r="N3758" s="333"/>
    </row>
    <row r="3759" spans="2:14" x14ac:dyDescent="0.2">
      <c r="B3759" s="328"/>
      <c r="C3759" s="328"/>
      <c r="D3759" s="329"/>
      <c r="E3759" s="330"/>
      <c r="F3759" s="330"/>
      <c r="G3759" s="330"/>
      <c r="H3759" s="331"/>
      <c r="I3759" s="332"/>
      <c r="J3759" s="332"/>
      <c r="K3759" s="332"/>
      <c r="L3759" s="332"/>
      <c r="M3759" s="332"/>
      <c r="N3759" s="333"/>
    </row>
    <row r="3760" spans="2:14" x14ac:dyDescent="0.2">
      <c r="B3760" s="328"/>
      <c r="C3760" s="328"/>
      <c r="D3760" s="329"/>
      <c r="E3760" s="330"/>
      <c r="F3760" s="330"/>
      <c r="G3760" s="330"/>
      <c r="H3760" s="331"/>
      <c r="I3760" s="332"/>
      <c r="J3760" s="332"/>
      <c r="K3760" s="332"/>
      <c r="L3760" s="332"/>
      <c r="M3760" s="332"/>
      <c r="N3760" s="333"/>
    </row>
    <row r="3761" spans="2:14" x14ac:dyDescent="0.2">
      <c r="B3761" s="328"/>
      <c r="C3761" s="328"/>
      <c r="D3761" s="329"/>
      <c r="E3761" s="330"/>
      <c r="F3761" s="330"/>
      <c r="G3761" s="330"/>
      <c r="H3761" s="331"/>
      <c r="I3761" s="332"/>
      <c r="J3761" s="332"/>
      <c r="K3761" s="332"/>
      <c r="L3761" s="332"/>
      <c r="M3761" s="332"/>
      <c r="N3761" s="333"/>
    </row>
    <row r="3762" spans="2:14" x14ac:dyDescent="0.2">
      <c r="B3762" s="328"/>
      <c r="C3762" s="328"/>
      <c r="D3762" s="329"/>
      <c r="E3762" s="330"/>
      <c r="F3762" s="330"/>
      <c r="G3762" s="330"/>
      <c r="H3762" s="331"/>
      <c r="I3762" s="332"/>
      <c r="J3762" s="332"/>
      <c r="K3762" s="332"/>
      <c r="L3762" s="332"/>
      <c r="M3762" s="332"/>
      <c r="N3762" s="333"/>
    </row>
    <row r="3763" spans="2:14" x14ac:dyDescent="0.2">
      <c r="B3763" s="328"/>
      <c r="C3763" s="328"/>
      <c r="D3763" s="329"/>
      <c r="E3763" s="330"/>
      <c r="F3763" s="330"/>
      <c r="G3763" s="330"/>
      <c r="H3763" s="331"/>
      <c r="I3763" s="332"/>
      <c r="J3763" s="332"/>
      <c r="K3763" s="332"/>
      <c r="L3763" s="332"/>
      <c r="M3763" s="332"/>
      <c r="N3763" s="333"/>
    </row>
    <row r="3764" spans="2:14" x14ac:dyDescent="0.2">
      <c r="B3764" s="328"/>
      <c r="C3764" s="328"/>
      <c r="D3764" s="329"/>
      <c r="E3764" s="330"/>
      <c r="F3764" s="330"/>
      <c r="G3764" s="330"/>
      <c r="H3764" s="331"/>
      <c r="I3764" s="332"/>
      <c r="J3764" s="332"/>
      <c r="K3764" s="332"/>
      <c r="L3764" s="332"/>
      <c r="M3764" s="332"/>
      <c r="N3764" s="333"/>
    </row>
    <row r="3765" spans="2:14" x14ac:dyDescent="0.2">
      <c r="B3765" s="328"/>
      <c r="C3765" s="328"/>
      <c r="D3765" s="329"/>
      <c r="E3765" s="330"/>
      <c r="F3765" s="330"/>
      <c r="G3765" s="330"/>
      <c r="H3765" s="331"/>
      <c r="I3765" s="332"/>
      <c r="J3765" s="332"/>
      <c r="K3765" s="332"/>
      <c r="L3765" s="332"/>
      <c r="M3765" s="332"/>
      <c r="N3765" s="333"/>
    </row>
    <row r="3766" spans="2:14" x14ac:dyDescent="0.2">
      <c r="B3766" s="328"/>
      <c r="C3766" s="328"/>
      <c r="D3766" s="329"/>
      <c r="E3766" s="330"/>
      <c r="F3766" s="330"/>
      <c r="G3766" s="330"/>
      <c r="H3766" s="331"/>
      <c r="I3766" s="332"/>
      <c r="J3766" s="332"/>
      <c r="K3766" s="332"/>
      <c r="L3766" s="332"/>
      <c r="M3766" s="332"/>
      <c r="N3766" s="333"/>
    </row>
    <row r="3767" spans="2:14" x14ac:dyDescent="0.2">
      <c r="B3767" s="328"/>
      <c r="C3767" s="328"/>
      <c r="D3767" s="329"/>
      <c r="E3767" s="330"/>
      <c r="F3767" s="330"/>
      <c r="G3767" s="330"/>
      <c r="H3767" s="331"/>
      <c r="I3767" s="332"/>
      <c r="J3767" s="332"/>
      <c r="K3767" s="332"/>
      <c r="L3767" s="332"/>
      <c r="M3767" s="332"/>
      <c r="N3767" s="333"/>
    </row>
    <row r="3768" spans="2:14" x14ac:dyDescent="0.2">
      <c r="B3768" s="328"/>
      <c r="C3768" s="328"/>
      <c r="D3768" s="329"/>
      <c r="E3768" s="330"/>
      <c r="F3768" s="330"/>
      <c r="G3768" s="330"/>
      <c r="H3768" s="331"/>
      <c r="I3768" s="332"/>
      <c r="J3768" s="332"/>
      <c r="K3768" s="332"/>
      <c r="L3768" s="332"/>
      <c r="M3768" s="332"/>
      <c r="N3768" s="333"/>
    </row>
    <row r="3769" spans="2:14" x14ac:dyDescent="0.2">
      <c r="B3769" s="328"/>
      <c r="C3769" s="328"/>
      <c r="D3769" s="329"/>
      <c r="E3769" s="330"/>
      <c r="F3769" s="330"/>
      <c r="G3769" s="330"/>
      <c r="H3769" s="331"/>
      <c r="I3769" s="332"/>
      <c r="J3769" s="332"/>
      <c r="K3769" s="332"/>
      <c r="L3769" s="332"/>
      <c r="M3769" s="332"/>
      <c r="N3769" s="333"/>
    </row>
    <row r="3770" spans="2:14" x14ac:dyDescent="0.2">
      <c r="B3770" s="328"/>
      <c r="C3770" s="328"/>
      <c r="D3770" s="329"/>
      <c r="E3770" s="330"/>
      <c r="F3770" s="330"/>
      <c r="G3770" s="330"/>
      <c r="H3770" s="331"/>
      <c r="I3770" s="332"/>
      <c r="J3770" s="332"/>
      <c r="K3770" s="332"/>
      <c r="L3770" s="332"/>
      <c r="M3770" s="332"/>
      <c r="N3770" s="333"/>
    </row>
    <row r="3771" spans="2:14" x14ac:dyDescent="0.2">
      <c r="B3771" s="328"/>
      <c r="C3771" s="328"/>
      <c r="D3771" s="329"/>
      <c r="E3771" s="330"/>
      <c r="F3771" s="330"/>
      <c r="G3771" s="330"/>
      <c r="H3771" s="331"/>
      <c r="I3771" s="332"/>
      <c r="J3771" s="332"/>
      <c r="K3771" s="332"/>
      <c r="L3771" s="332"/>
      <c r="M3771" s="332"/>
      <c r="N3771" s="333"/>
    </row>
    <row r="3772" spans="2:14" x14ac:dyDescent="0.2">
      <c r="B3772" s="328"/>
      <c r="C3772" s="328"/>
      <c r="D3772" s="329"/>
      <c r="E3772" s="330"/>
      <c r="F3772" s="330"/>
      <c r="G3772" s="330"/>
      <c r="H3772" s="331"/>
      <c r="I3772" s="332"/>
      <c r="J3772" s="332"/>
      <c r="K3772" s="332"/>
      <c r="L3772" s="332"/>
      <c r="M3772" s="332"/>
      <c r="N3772" s="333"/>
    </row>
    <row r="3773" spans="2:14" x14ac:dyDescent="0.2">
      <c r="B3773" s="328"/>
      <c r="C3773" s="328"/>
      <c r="D3773" s="329"/>
      <c r="E3773" s="330"/>
      <c r="F3773" s="330"/>
      <c r="G3773" s="330"/>
      <c r="H3773" s="331"/>
      <c r="I3773" s="332"/>
      <c r="J3773" s="332"/>
      <c r="K3773" s="332"/>
      <c r="L3773" s="332"/>
      <c r="M3773" s="332"/>
      <c r="N3773" s="333"/>
    </row>
    <row r="3774" spans="2:14" x14ac:dyDescent="0.2">
      <c r="B3774" s="328"/>
      <c r="C3774" s="328"/>
      <c r="D3774" s="329"/>
      <c r="E3774" s="330"/>
      <c r="F3774" s="330"/>
      <c r="G3774" s="330"/>
      <c r="H3774" s="331"/>
      <c r="I3774" s="332"/>
      <c r="J3774" s="332"/>
      <c r="K3774" s="332"/>
      <c r="L3774" s="332"/>
      <c r="M3774" s="332"/>
      <c r="N3774" s="333"/>
    </row>
    <row r="3775" spans="2:14" x14ac:dyDescent="0.2">
      <c r="B3775" s="328"/>
      <c r="C3775" s="328"/>
      <c r="D3775" s="329"/>
      <c r="E3775" s="330"/>
      <c r="F3775" s="330"/>
      <c r="G3775" s="330"/>
      <c r="H3775" s="331"/>
      <c r="I3775" s="332"/>
      <c r="J3775" s="332"/>
      <c r="K3775" s="332"/>
      <c r="L3775" s="332"/>
      <c r="M3775" s="332"/>
      <c r="N3775" s="333"/>
    </row>
    <row r="3776" spans="2:14" x14ac:dyDescent="0.2">
      <c r="B3776" s="328"/>
      <c r="C3776" s="328"/>
      <c r="D3776" s="329"/>
      <c r="E3776" s="330"/>
      <c r="F3776" s="330"/>
      <c r="G3776" s="330"/>
      <c r="H3776" s="331"/>
      <c r="I3776" s="332"/>
      <c r="J3776" s="332"/>
      <c r="K3776" s="332"/>
      <c r="L3776" s="332"/>
      <c r="M3776" s="332"/>
      <c r="N3776" s="333"/>
    </row>
    <row r="3777" spans="2:14" x14ac:dyDescent="0.2">
      <c r="B3777" s="328"/>
      <c r="C3777" s="328"/>
      <c r="D3777" s="329"/>
      <c r="E3777" s="330"/>
      <c r="F3777" s="330"/>
      <c r="G3777" s="330"/>
      <c r="H3777" s="331"/>
      <c r="I3777" s="332"/>
      <c r="J3777" s="332"/>
      <c r="K3777" s="332"/>
      <c r="L3777" s="332"/>
      <c r="M3777" s="332"/>
      <c r="N3777" s="333"/>
    </row>
    <row r="3778" spans="2:14" x14ac:dyDescent="0.2">
      <c r="B3778" s="328"/>
      <c r="C3778" s="328"/>
      <c r="D3778" s="329"/>
      <c r="E3778" s="330"/>
      <c r="F3778" s="330"/>
      <c r="G3778" s="330"/>
      <c r="H3778" s="331"/>
      <c r="I3778" s="332"/>
      <c r="J3778" s="332"/>
      <c r="K3778" s="332"/>
      <c r="L3778" s="332"/>
      <c r="M3778" s="332"/>
      <c r="N3778" s="333"/>
    </row>
    <row r="3779" spans="2:14" x14ac:dyDescent="0.2">
      <c r="B3779" s="328"/>
      <c r="C3779" s="328"/>
      <c r="D3779" s="329"/>
      <c r="E3779" s="330"/>
      <c r="F3779" s="330"/>
      <c r="G3779" s="330"/>
      <c r="H3779" s="331"/>
      <c r="I3779" s="332"/>
      <c r="J3779" s="332"/>
      <c r="K3779" s="332"/>
      <c r="L3779" s="332"/>
      <c r="M3779" s="332"/>
      <c r="N3779" s="333"/>
    </row>
    <row r="3780" spans="2:14" x14ac:dyDescent="0.2">
      <c r="B3780" s="328"/>
      <c r="C3780" s="328"/>
      <c r="D3780" s="329"/>
      <c r="E3780" s="330"/>
      <c r="F3780" s="330"/>
      <c r="G3780" s="330"/>
      <c r="H3780" s="331"/>
      <c r="I3780" s="332"/>
      <c r="J3780" s="332"/>
      <c r="K3780" s="332"/>
      <c r="L3780" s="332"/>
      <c r="M3780" s="332"/>
      <c r="N3780" s="333"/>
    </row>
    <row r="3781" spans="2:14" x14ac:dyDescent="0.2">
      <c r="B3781" s="328"/>
      <c r="C3781" s="328"/>
      <c r="D3781" s="329"/>
      <c r="E3781" s="330"/>
      <c r="F3781" s="330"/>
      <c r="G3781" s="330"/>
      <c r="H3781" s="331"/>
      <c r="I3781" s="332"/>
      <c r="J3781" s="332"/>
      <c r="K3781" s="332"/>
      <c r="L3781" s="332"/>
      <c r="M3781" s="332"/>
      <c r="N3781" s="333"/>
    </row>
    <row r="3782" spans="2:14" x14ac:dyDescent="0.2">
      <c r="B3782" s="328"/>
      <c r="C3782" s="328"/>
      <c r="D3782" s="329"/>
      <c r="E3782" s="330"/>
      <c r="F3782" s="330"/>
      <c r="G3782" s="330"/>
      <c r="H3782" s="331"/>
      <c r="I3782" s="332"/>
      <c r="J3782" s="332"/>
      <c r="K3782" s="332"/>
      <c r="L3782" s="332"/>
      <c r="M3782" s="332"/>
      <c r="N3782" s="333"/>
    </row>
    <row r="3783" spans="2:14" x14ac:dyDescent="0.2">
      <c r="B3783" s="328"/>
      <c r="C3783" s="328"/>
      <c r="D3783" s="329"/>
      <c r="E3783" s="330"/>
      <c r="F3783" s="330"/>
      <c r="G3783" s="330"/>
      <c r="H3783" s="331"/>
      <c r="I3783" s="332"/>
      <c r="J3783" s="332"/>
      <c r="K3783" s="332"/>
      <c r="L3783" s="332"/>
      <c r="M3783" s="332"/>
      <c r="N3783" s="333"/>
    </row>
    <row r="3784" spans="2:14" x14ac:dyDescent="0.2">
      <c r="B3784" s="328"/>
      <c r="C3784" s="328"/>
      <c r="D3784" s="329"/>
      <c r="E3784" s="330"/>
      <c r="F3784" s="330"/>
      <c r="G3784" s="330"/>
      <c r="H3784" s="331"/>
      <c r="I3784" s="332"/>
      <c r="J3784" s="332"/>
      <c r="K3784" s="332"/>
      <c r="L3784" s="332"/>
      <c r="M3784" s="332"/>
      <c r="N3784" s="333"/>
    </row>
    <row r="3785" spans="2:14" x14ac:dyDescent="0.2">
      <c r="B3785" s="328"/>
      <c r="C3785" s="328"/>
      <c r="D3785" s="329"/>
      <c r="E3785" s="330"/>
      <c r="F3785" s="330"/>
      <c r="G3785" s="330"/>
      <c r="H3785" s="331"/>
      <c r="I3785" s="332"/>
      <c r="J3785" s="332"/>
      <c r="K3785" s="332"/>
      <c r="L3785" s="332"/>
      <c r="M3785" s="332"/>
      <c r="N3785" s="333"/>
    </row>
    <row r="3786" spans="2:14" x14ac:dyDescent="0.2">
      <c r="B3786" s="328"/>
      <c r="C3786" s="328"/>
      <c r="D3786" s="329"/>
      <c r="E3786" s="330"/>
      <c r="F3786" s="330"/>
      <c r="G3786" s="330"/>
      <c r="H3786" s="331"/>
      <c r="I3786" s="332"/>
      <c r="J3786" s="332"/>
      <c r="K3786" s="332"/>
      <c r="L3786" s="332"/>
      <c r="M3786" s="332"/>
      <c r="N3786" s="333"/>
    </row>
    <row r="3787" spans="2:14" x14ac:dyDescent="0.2">
      <c r="B3787" s="328"/>
      <c r="C3787" s="328"/>
      <c r="D3787" s="329"/>
      <c r="E3787" s="330"/>
      <c r="F3787" s="330"/>
      <c r="G3787" s="330"/>
      <c r="H3787" s="331"/>
      <c r="I3787" s="332"/>
      <c r="J3787" s="332"/>
      <c r="K3787" s="332"/>
      <c r="L3787" s="332"/>
      <c r="M3787" s="332"/>
      <c r="N3787" s="333"/>
    </row>
    <row r="3788" spans="2:14" x14ac:dyDescent="0.2">
      <c r="B3788" s="328"/>
      <c r="C3788" s="328"/>
      <c r="D3788" s="329"/>
      <c r="E3788" s="330"/>
      <c r="F3788" s="330"/>
      <c r="G3788" s="330"/>
      <c r="H3788" s="331"/>
      <c r="I3788" s="332"/>
      <c r="J3788" s="332"/>
      <c r="K3788" s="332"/>
      <c r="L3788" s="332"/>
      <c r="M3788" s="332"/>
      <c r="N3788" s="333"/>
    </row>
    <row r="3789" spans="2:14" x14ac:dyDescent="0.2">
      <c r="B3789" s="328"/>
      <c r="C3789" s="328"/>
      <c r="D3789" s="329"/>
      <c r="E3789" s="330"/>
      <c r="F3789" s="330"/>
      <c r="G3789" s="330"/>
      <c r="H3789" s="331"/>
      <c r="I3789" s="332"/>
      <c r="J3789" s="332"/>
      <c r="K3789" s="332"/>
      <c r="L3789" s="332"/>
      <c r="M3789" s="332"/>
      <c r="N3789" s="333"/>
    </row>
    <row r="3790" spans="2:14" x14ac:dyDescent="0.2">
      <c r="B3790" s="328"/>
      <c r="C3790" s="328"/>
      <c r="D3790" s="329"/>
      <c r="E3790" s="330"/>
      <c r="F3790" s="330"/>
      <c r="G3790" s="330"/>
      <c r="H3790" s="331"/>
      <c r="I3790" s="332"/>
      <c r="J3790" s="332"/>
      <c r="K3790" s="332"/>
      <c r="L3790" s="332"/>
      <c r="M3790" s="332"/>
      <c r="N3790" s="333"/>
    </row>
    <row r="3791" spans="2:14" x14ac:dyDescent="0.2">
      <c r="B3791" s="328"/>
      <c r="C3791" s="328"/>
      <c r="D3791" s="329"/>
      <c r="E3791" s="330"/>
      <c r="F3791" s="330"/>
      <c r="G3791" s="330"/>
      <c r="H3791" s="331"/>
      <c r="I3791" s="332"/>
      <c r="J3791" s="332"/>
      <c r="K3791" s="332"/>
      <c r="L3791" s="332"/>
      <c r="M3791" s="332"/>
      <c r="N3791" s="333"/>
    </row>
    <row r="3792" spans="2:14" x14ac:dyDescent="0.2">
      <c r="B3792" s="328"/>
      <c r="C3792" s="328"/>
      <c r="D3792" s="329"/>
      <c r="E3792" s="330"/>
      <c r="F3792" s="330"/>
      <c r="G3792" s="330"/>
      <c r="H3792" s="331"/>
      <c r="I3792" s="332"/>
      <c r="J3792" s="332"/>
      <c r="K3792" s="332"/>
      <c r="L3792" s="332"/>
      <c r="M3792" s="332"/>
      <c r="N3792" s="333"/>
    </row>
    <row r="3793" spans="2:14" x14ac:dyDescent="0.2">
      <c r="B3793" s="328"/>
      <c r="C3793" s="328"/>
      <c r="D3793" s="329"/>
      <c r="E3793" s="330"/>
      <c r="F3793" s="330"/>
      <c r="G3793" s="330"/>
      <c r="H3793" s="331"/>
      <c r="I3793" s="332"/>
      <c r="J3793" s="332"/>
      <c r="K3793" s="332"/>
      <c r="L3793" s="332"/>
      <c r="M3793" s="332"/>
      <c r="N3793" s="333"/>
    </row>
    <row r="3794" spans="2:14" x14ac:dyDescent="0.2">
      <c r="B3794" s="328"/>
      <c r="C3794" s="328"/>
      <c r="D3794" s="329"/>
      <c r="E3794" s="330"/>
      <c r="F3794" s="330"/>
      <c r="G3794" s="330"/>
      <c r="H3794" s="331"/>
      <c r="I3794" s="332"/>
      <c r="J3794" s="332"/>
      <c r="K3794" s="332"/>
      <c r="L3794" s="332"/>
      <c r="M3794" s="332"/>
      <c r="N3794" s="333"/>
    </row>
    <row r="3795" spans="2:14" x14ac:dyDescent="0.2">
      <c r="B3795" s="328"/>
      <c r="C3795" s="328"/>
      <c r="D3795" s="329"/>
      <c r="E3795" s="330"/>
      <c r="F3795" s="330"/>
      <c r="G3795" s="330"/>
      <c r="H3795" s="331"/>
      <c r="I3795" s="332"/>
      <c r="J3795" s="332"/>
      <c r="K3795" s="332"/>
      <c r="L3795" s="332"/>
      <c r="M3795" s="332"/>
      <c r="N3795" s="333"/>
    </row>
    <row r="3796" spans="2:14" x14ac:dyDescent="0.2">
      <c r="B3796" s="328"/>
      <c r="C3796" s="328"/>
      <c r="D3796" s="329"/>
      <c r="E3796" s="330"/>
      <c r="F3796" s="330"/>
      <c r="G3796" s="330"/>
      <c r="H3796" s="331"/>
      <c r="I3796" s="332"/>
      <c r="J3796" s="332"/>
      <c r="K3796" s="332"/>
      <c r="L3796" s="332"/>
      <c r="M3796" s="332"/>
      <c r="N3796" s="333"/>
    </row>
    <row r="3797" spans="2:14" x14ac:dyDescent="0.2">
      <c r="B3797" s="328"/>
      <c r="C3797" s="328"/>
      <c r="D3797" s="329"/>
      <c r="E3797" s="330"/>
      <c r="F3797" s="330"/>
      <c r="G3797" s="330"/>
      <c r="H3797" s="331"/>
      <c r="I3797" s="332"/>
      <c r="J3797" s="332"/>
      <c r="K3797" s="332"/>
      <c r="L3797" s="332"/>
      <c r="M3797" s="332"/>
      <c r="N3797" s="333"/>
    </row>
    <row r="3798" spans="2:14" x14ac:dyDescent="0.2">
      <c r="B3798" s="328"/>
      <c r="C3798" s="328"/>
      <c r="D3798" s="329"/>
      <c r="E3798" s="330"/>
      <c r="F3798" s="330"/>
      <c r="G3798" s="330"/>
      <c r="H3798" s="331"/>
      <c r="I3798" s="332"/>
      <c r="J3798" s="332"/>
      <c r="K3798" s="332"/>
      <c r="L3798" s="332"/>
      <c r="M3798" s="332"/>
      <c r="N3798" s="333"/>
    </row>
    <row r="3799" spans="2:14" x14ac:dyDescent="0.2">
      <c r="B3799" s="328"/>
      <c r="C3799" s="328"/>
      <c r="D3799" s="329"/>
      <c r="E3799" s="330"/>
      <c r="F3799" s="330"/>
      <c r="G3799" s="330"/>
      <c r="H3799" s="331"/>
      <c r="I3799" s="332"/>
      <c r="J3799" s="332"/>
      <c r="K3799" s="332"/>
      <c r="L3799" s="332"/>
      <c r="M3799" s="332"/>
      <c r="N3799" s="333"/>
    </row>
    <row r="3800" spans="2:14" x14ac:dyDescent="0.2">
      <c r="B3800" s="328"/>
      <c r="C3800" s="328"/>
      <c r="D3800" s="329"/>
      <c r="E3800" s="330"/>
      <c r="F3800" s="330"/>
      <c r="G3800" s="330"/>
      <c r="H3800" s="331"/>
      <c r="I3800" s="332"/>
      <c r="J3800" s="332"/>
      <c r="K3800" s="332"/>
      <c r="L3800" s="332"/>
      <c r="M3800" s="332"/>
      <c r="N3800" s="333"/>
    </row>
    <row r="3801" spans="2:14" x14ac:dyDescent="0.2">
      <c r="B3801" s="328"/>
      <c r="C3801" s="328"/>
      <c r="D3801" s="329"/>
      <c r="E3801" s="330"/>
      <c r="F3801" s="330"/>
      <c r="G3801" s="330"/>
      <c r="H3801" s="331"/>
      <c r="I3801" s="332"/>
      <c r="J3801" s="332"/>
      <c r="K3801" s="332"/>
      <c r="L3801" s="332"/>
      <c r="M3801" s="332"/>
      <c r="N3801" s="333"/>
    </row>
    <row r="3802" spans="2:14" x14ac:dyDescent="0.2">
      <c r="B3802" s="328"/>
      <c r="C3802" s="328"/>
      <c r="D3802" s="329"/>
      <c r="E3802" s="330"/>
      <c r="F3802" s="330"/>
      <c r="G3802" s="330"/>
      <c r="H3802" s="331"/>
      <c r="I3802" s="332"/>
      <c r="J3802" s="332"/>
      <c r="K3802" s="332"/>
      <c r="L3802" s="332"/>
      <c r="M3802" s="332"/>
      <c r="N3802" s="333"/>
    </row>
    <row r="3803" spans="2:14" x14ac:dyDescent="0.2">
      <c r="B3803" s="328"/>
      <c r="C3803" s="328"/>
      <c r="D3803" s="329"/>
      <c r="E3803" s="330"/>
      <c r="F3803" s="330"/>
      <c r="G3803" s="330"/>
      <c r="H3803" s="331"/>
      <c r="I3803" s="332"/>
      <c r="J3803" s="332"/>
      <c r="K3803" s="332"/>
      <c r="L3803" s="332"/>
      <c r="M3803" s="332"/>
      <c r="N3803" s="333"/>
    </row>
    <row r="3804" spans="2:14" x14ac:dyDescent="0.2">
      <c r="B3804" s="328"/>
      <c r="C3804" s="328"/>
      <c r="D3804" s="329"/>
      <c r="E3804" s="330"/>
      <c r="F3804" s="330"/>
      <c r="G3804" s="330"/>
      <c r="H3804" s="331"/>
      <c r="I3804" s="332"/>
      <c r="J3804" s="332"/>
      <c r="K3804" s="332"/>
      <c r="L3804" s="332"/>
      <c r="M3804" s="332"/>
      <c r="N3804" s="333"/>
    </row>
    <row r="3805" spans="2:14" x14ac:dyDescent="0.2">
      <c r="B3805" s="328"/>
      <c r="C3805" s="328"/>
      <c r="D3805" s="329"/>
      <c r="E3805" s="330"/>
      <c r="F3805" s="330"/>
      <c r="G3805" s="330"/>
      <c r="H3805" s="331"/>
      <c r="I3805" s="332"/>
      <c r="J3805" s="332"/>
      <c r="K3805" s="332"/>
      <c r="L3805" s="332"/>
      <c r="M3805" s="332"/>
      <c r="N3805" s="333"/>
    </row>
    <row r="3806" spans="2:14" x14ac:dyDescent="0.2">
      <c r="B3806" s="328"/>
      <c r="C3806" s="328"/>
      <c r="D3806" s="329"/>
      <c r="E3806" s="330"/>
      <c r="F3806" s="330"/>
      <c r="G3806" s="330"/>
      <c r="H3806" s="331"/>
      <c r="I3806" s="332"/>
      <c r="J3806" s="332"/>
      <c r="K3806" s="332"/>
      <c r="L3806" s="332"/>
      <c r="M3806" s="332"/>
      <c r="N3806" s="333"/>
    </row>
    <row r="3807" spans="2:14" x14ac:dyDescent="0.2">
      <c r="B3807" s="328"/>
      <c r="C3807" s="328"/>
      <c r="D3807" s="329"/>
      <c r="E3807" s="330"/>
      <c r="F3807" s="330"/>
      <c r="G3807" s="330"/>
      <c r="H3807" s="331"/>
      <c r="I3807" s="332"/>
      <c r="J3807" s="332"/>
      <c r="K3807" s="332"/>
      <c r="L3807" s="332"/>
      <c r="M3807" s="332"/>
      <c r="N3807" s="333"/>
    </row>
    <row r="3808" spans="2:14" x14ac:dyDescent="0.2">
      <c r="B3808" s="328"/>
      <c r="C3808" s="328"/>
      <c r="D3808" s="329"/>
      <c r="E3808" s="330"/>
      <c r="F3808" s="330"/>
      <c r="G3808" s="330"/>
      <c r="H3808" s="331"/>
      <c r="I3808" s="332"/>
      <c r="J3808" s="332"/>
      <c r="K3808" s="332"/>
      <c r="L3808" s="332"/>
      <c r="M3808" s="332"/>
      <c r="N3808" s="333"/>
    </row>
    <row r="3809" spans="2:14" x14ac:dyDescent="0.2">
      <c r="B3809" s="328"/>
      <c r="C3809" s="328"/>
      <c r="D3809" s="329"/>
      <c r="E3809" s="330"/>
      <c r="F3809" s="330"/>
      <c r="G3809" s="330"/>
      <c r="H3809" s="331"/>
      <c r="I3809" s="332"/>
      <c r="J3809" s="332"/>
      <c r="K3809" s="332"/>
      <c r="L3809" s="332"/>
      <c r="M3809" s="332"/>
      <c r="N3809" s="333"/>
    </row>
    <row r="3810" spans="2:14" x14ac:dyDescent="0.2">
      <c r="B3810" s="328"/>
      <c r="C3810" s="328"/>
      <c r="D3810" s="329"/>
      <c r="E3810" s="330"/>
      <c r="F3810" s="330"/>
      <c r="G3810" s="330"/>
      <c r="H3810" s="331"/>
      <c r="I3810" s="332"/>
      <c r="J3810" s="332"/>
      <c r="K3810" s="332"/>
      <c r="L3810" s="332"/>
      <c r="M3810" s="332"/>
      <c r="N3810" s="333"/>
    </row>
    <row r="3811" spans="2:14" x14ac:dyDescent="0.2">
      <c r="B3811" s="328"/>
      <c r="C3811" s="328"/>
      <c r="D3811" s="329"/>
      <c r="E3811" s="330"/>
      <c r="F3811" s="330"/>
      <c r="G3811" s="330"/>
      <c r="H3811" s="331"/>
      <c r="I3811" s="332"/>
      <c r="J3811" s="332"/>
      <c r="K3811" s="332"/>
      <c r="L3811" s="332"/>
      <c r="M3811" s="332"/>
      <c r="N3811" s="333"/>
    </row>
    <row r="3812" spans="2:14" x14ac:dyDescent="0.2">
      <c r="B3812" s="328"/>
      <c r="C3812" s="328"/>
      <c r="D3812" s="329"/>
      <c r="E3812" s="330"/>
      <c r="F3812" s="330"/>
      <c r="G3812" s="330"/>
      <c r="H3812" s="331"/>
      <c r="I3812" s="332"/>
      <c r="J3812" s="332"/>
      <c r="K3812" s="332"/>
      <c r="L3812" s="332"/>
      <c r="M3812" s="332"/>
      <c r="N3812" s="333"/>
    </row>
    <row r="3813" spans="2:14" x14ac:dyDescent="0.2">
      <c r="B3813" s="328"/>
      <c r="C3813" s="328"/>
      <c r="D3813" s="329"/>
      <c r="E3813" s="330"/>
      <c r="F3813" s="330"/>
      <c r="G3813" s="330"/>
      <c r="H3813" s="331"/>
      <c r="I3813" s="332"/>
      <c r="J3813" s="332"/>
      <c r="K3813" s="332"/>
      <c r="L3813" s="332"/>
      <c r="M3813" s="332"/>
      <c r="N3813" s="333"/>
    </row>
    <row r="3814" spans="2:14" x14ac:dyDescent="0.2">
      <c r="B3814" s="328"/>
      <c r="C3814" s="328"/>
      <c r="D3814" s="329"/>
      <c r="E3814" s="330"/>
      <c r="F3814" s="330"/>
      <c r="G3814" s="330"/>
      <c r="H3814" s="331"/>
      <c r="I3814" s="332"/>
      <c r="J3814" s="332"/>
      <c r="K3814" s="332"/>
      <c r="L3814" s="332"/>
      <c r="M3814" s="332"/>
      <c r="N3814" s="333"/>
    </row>
    <row r="3815" spans="2:14" x14ac:dyDescent="0.2">
      <c r="B3815" s="328"/>
      <c r="C3815" s="328"/>
      <c r="D3815" s="329"/>
      <c r="E3815" s="330"/>
      <c r="F3815" s="330"/>
      <c r="G3815" s="330"/>
      <c r="H3815" s="331"/>
      <c r="I3815" s="332"/>
      <c r="J3815" s="332"/>
      <c r="K3815" s="332"/>
      <c r="L3815" s="332"/>
      <c r="M3815" s="332"/>
      <c r="N3815" s="333"/>
    </row>
    <row r="3816" spans="2:14" x14ac:dyDescent="0.2">
      <c r="B3816" s="328"/>
      <c r="C3816" s="328"/>
      <c r="D3816" s="329"/>
      <c r="E3816" s="330"/>
      <c r="F3816" s="330"/>
      <c r="G3816" s="330"/>
      <c r="H3816" s="331"/>
      <c r="I3816" s="332"/>
      <c r="J3816" s="332"/>
      <c r="K3816" s="332"/>
      <c r="L3816" s="332"/>
      <c r="M3816" s="332"/>
      <c r="N3816" s="333"/>
    </row>
    <row r="3817" spans="2:14" x14ac:dyDescent="0.2">
      <c r="B3817" s="328"/>
      <c r="C3817" s="328"/>
      <c r="D3817" s="329"/>
      <c r="E3817" s="330"/>
      <c r="F3817" s="330"/>
      <c r="G3817" s="330"/>
      <c r="H3817" s="331"/>
      <c r="I3817" s="332"/>
      <c r="J3817" s="332"/>
      <c r="K3817" s="332"/>
      <c r="L3817" s="332"/>
      <c r="M3817" s="332"/>
      <c r="N3817" s="333"/>
    </row>
    <row r="3818" spans="2:14" x14ac:dyDescent="0.2">
      <c r="B3818" s="328"/>
      <c r="C3818" s="328"/>
      <c r="D3818" s="329"/>
      <c r="E3818" s="330"/>
      <c r="F3818" s="330"/>
      <c r="G3818" s="330"/>
      <c r="H3818" s="331"/>
      <c r="I3818" s="332"/>
      <c r="J3818" s="332"/>
      <c r="K3818" s="332"/>
      <c r="L3818" s="332"/>
      <c r="M3818" s="332"/>
      <c r="N3818" s="333"/>
    </row>
    <row r="3819" spans="2:14" x14ac:dyDescent="0.2">
      <c r="B3819" s="328"/>
      <c r="C3819" s="328"/>
      <c r="D3819" s="329"/>
      <c r="E3819" s="330"/>
      <c r="F3819" s="330"/>
      <c r="G3819" s="330"/>
      <c r="H3819" s="331"/>
      <c r="I3819" s="332"/>
      <c r="J3819" s="332"/>
      <c r="K3819" s="332"/>
      <c r="L3819" s="332"/>
      <c r="M3819" s="332"/>
      <c r="N3819" s="333"/>
    </row>
    <row r="3820" spans="2:14" x14ac:dyDescent="0.2">
      <c r="B3820" s="328"/>
      <c r="C3820" s="328"/>
      <c r="D3820" s="329"/>
      <c r="E3820" s="330"/>
      <c r="F3820" s="330"/>
      <c r="G3820" s="330"/>
      <c r="H3820" s="331"/>
      <c r="I3820" s="332"/>
      <c r="J3820" s="332"/>
      <c r="K3820" s="332"/>
      <c r="L3820" s="332"/>
      <c r="M3820" s="332"/>
      <c r="N3820" s="333"/>
    </row>
    <row r="3821" spans="2:14" x14ac:dyDescent="0.2">
      <c r="B3821" s="328"/>
      <c r="C3821" s="328"/>
      <c r="D3821" s="329"/>
      <c r="E3821" s="330"/>
      <c r="F3821" s="330"/>
      <c r="G3821" s="330"/>
      <c r="H3821" s="331"/>
      <c r="I3821" s="332"/>
      <c r="J3821" s="332"/>
      <c r="K3821" s="332"/>
      <c r="L3821" s="332"/>
      <c r="M3821" s="332"/>
      <c r="N3821" s="333"/>
    </row>
    <row r="3822" spans="2:14" x14ac:dyDescent="0.2">
      <c r="B3822" s="328"/>
      <c r="C3822" s="328"/>
      <c r="D3822" s="329"/>
      <c r="E3822" s="330"/>
      <c r="F3822" s="330"/>
      <c r="G3822" s="330"/>
      <c r="H3822" s="331"/>
      <c r="I3822" s="332"/>
      <c r="J3822" s="332"/>
      <c r="K3822" s="332"/>
      <c r="L3822" s="332"/>
      <c r="M3822" s="332"/>
      <c r="N3822" s="333"/>
    </row>
    <row r="3823" spans="2:14" x14ac:dyDescent="0.2">
      <c r="B3823" s="328"/>
      <c r="C3823" s="328"/>
      <c r="D3823" s="329"/>
      <c r="E3823" s="330"/>
      <c r="F3823" s="330"/>
      <c r="G3823" s="330"/>
      <c r="H3823" s="331"/>
      <c r="I3823" s="332"/>
      <c r="J3823" s="332"/>
      <c r="K3823" s="332"/>
      <c r="L3823" s="332"/>
      <c r="M3823" s="332"/>
      <c r="N3823" s="333"/>
    </row>
    <row r="3824" spans="2:14" x14ac:dyDescent="0.2">
      <c r="B3824" s="328"/>
      <c r="C3824" s="328"/>
      <c r="D3824" s="329"/>
      <c r="E3824" s="330"/>
      <c r="F3824" s="330"/>
      <c r="G3824" s="330"/>
      <c r="H3824" s="331"/>
      <c r="I3824" s="332"/>
      <c r="J3824" s="332"/>
      <c r="K3824" s="332"/>
      <c r="L3824" s="332"/>
      <c r="M3824" s="332"/>
      <c r="N3824" s="333"/>
    </row>
    <row r="3825" spans="2:14" x14ac:dyDescent="0.2">
      <c r="B3825" s="328"/>
      <c r="C3825" s="328"/>
      <c r="D3825" s="329"/>
      <c r="E3825" s="330"/>
      <c r="F3825" s="330"/>
      <c r="G3825" s="330"/>
      <c r="H3825" s="331"/>
      <c r="I3825" s="332"/>
      <c r="J3825" s="332"/>
      <c r="K3825" s="332"/>
      <c r="L3825" s="332"/>
      <c r="M3825" s="332"/>
      <c r="N3825" s="333"/>
    </row>
    <row r="3826" spans="2:14" x14ac:dyDescent="0.2">
      <c r="B3826" s="328"/>
      <c r="C3826" s="328"/>
      <c r="D3826" s="329"/>
      <c r="E3826" s="330"/>
      <c r="F3826" s="330"/>
      <c r="G3826" s="330"/>
      <c r="H3826" s="331"/>
      <c r="I3826" s="332"/>
      <c r="J3826" s="332"/>
      <c r="K3826" s="332"/>
      <c r="L3826" s="332"/>
      <c r="M3826" s="332"/>
      <c r="N3826" s="333"/>
    </row>
    <row r="3827" spans="2:14" x14ac:dyDescent="0.2">
      <c r="B3827" s="328"/>
      <c r="C3827" s="328"/>
      <c r="D3827" s="329"/>
      <c r="E3827" s="330"/>
      <c r="F3827" s="330"/>
      <c r="G3827" s="330"/>
      <c r="H3827" s="331"/>
      <c r="I3827" s="332"/>
      <c r="J3827" s="332"/>
      <c r="K3827" s="332"/>
      <c r="L3827" s="332"/>
      <c r="M3827" s="332"/>
      <c r="N3827" s="333"/>
    </row>
    <row r="3828" spans="2:14" x14ac:dyDescent="0.2">
      <c r="B3828" s="328"/>
      <c r="C3828" s="328"/>
      <c r="D3828" s="329"/>
      <c r="E3828" s="330"/>
      <c r="F3828" s="330"/>
      <c r="G3828" s="330"/>
      <c r="H3828" s="331"/>
      <c r="I3828" s="332"/>
      <c r="J3828" s="332"/>
      <c r="K3828" s="332"/>
      <c r="L3828" s="332"/>
      <c r="M3828" s="332"/>
      <c r="N3828" s="333"/>
    </row>
    <row r="3829" spans="2:14" x14ac:dyDescent="0.2">
      <c r="B3829" s="328"/>
      <c r="C3829" s="328"/>
      <c r="D3829" s="329"/>
      <c r="E3829" s="330"/>
      <c r="F3829" s="330"/>
      <c r="G3829" s="330"/>
      <c r="H3829" s="331"/>
      <c r="I3829" s="332"/>
      <c r="J3829" s="332"/>
      <c r="K3829" s="332"/>
      <c r="L3829" s="332"/>
      <c r="M3829" s="332"/>
      <c r="N3829" s="333"/>
    </row>
    <row r="3830" spans="2:14" x14ac:dyDescent="0.2">
      <c r="B3830" s="328"/>
      <c r="C3830" s="328"/>
      <c r="D3830" s="329"/>
      <c r="E3830" s="330"/>
      <c r="F3830" s="330"/>
      <c r="G3830" s="330"/>
      <c r="H3830" s="331"/>
      <c r="I3830" s="332"/>
      <c r="J3830" s="332"/>
      <c r="K3830" s="332"/>
      <c r="L3830" s="332"/>
      <c r="M3830" s="332"/>
      <c r="N3830" s="333"/>
    </row>
    <row r="3831" spans="2:14" x14ac:dyDescent="0.2">
      <c r="B3831" s="328"/>
      <c r="C3831" s="328"/>
      <c r="D3831" s="329"/>
      <c r="E3831" s="330"/>
      <c r="F3831" s="330"/>
      <c r="G3831" s="330"/>
      <c r="H3831" s="331"/>
      <c r="I3831" s="332"/>
      <c r="J3831" s="332"/>
      <c r="K3831" s="332"/>
      <c r="L3831" s="332"/>
      <c r="M3831" s="332"/>
      <c r="N3831" s="333"/>
    </row>
    <row r="3832" spans="2:14" x14ac:dyDescent="0.2">
      <c r="B3832" s="328"/>
      <c r="C3832" s="328"/>
      <c r="D3832" s="329"/>
      <c r="E3832" s="330"/>
      <c r="F3832" s="330"/>
      <c r="G3832" s="330"/>
      <c r="H3832" s="331"/>
      <c r="I3832" s="332"/>
      <c r="J3832" s="332"/>
      <c r="K3832" s="332"/>
      <c r="L3832" s="332"/>
      <c r="M3832" s="332"/>
      <c r="N3832" s="333"/>
    </row>
    <row r="3833" spans="2:14" x14ac:dyDescent="0.2">
      <c r="B3833" s="328"/>
      <c r="C3833" s="328"/>
      <c r="D3833" s="329"/>
      <c r="E3833" s="330"/>
      <c r="F3833" s="330"/>
      <c r="G3833" s="330"/>
      <c r="H3833" s="331"/>
      <c r="I3833" s="332"/>
      <c r="J3833" s="332"/>
      <c r="K3833" s="332"/>
      <c r="L3833" s="332"/>
      <c r="M3833" s="332"/>
      <c r="N3833" s="333"/>
    </row>
    <row r="3834" spans="2:14" x14ac:dyDescent="0.2">
      <c r="B3834" s="328"/>
      <c r="C3834" s="328"/>
      <c r="D3834" s="329"/>
      <c r="E3834" s="330"/>
      <c r="F3834" s="330"/>
      <c r="G3834" s="330"/>
      <c r="H3834" s="331"/>
      <c r="I3834" s="332"/>
      <c r="J3834" s="332"/>
      <c r="K3834" s="332"/>
      <c r="L3834" s="332"/>
      <c r="M3834" s="332"/>
      <c r="N3834" s="333"/>
    </row>
    <row r="3835" spans="2:14" x14ac:dyDescent="0.2">
      <c r="B3835" s="328"/>
      <c r="C3835" s="328"/>
      <c r="D3835" s="329"/>
      <c r="E3835" s="330"/>
      <c r="F3835" s="330"/>
      <c r="G3835" s="330"/>
      <c r="H3835" s="331"/>
      <c r="I3835" s="332"/>
      <c r="J3835" s="332"/>
      <c r="K3835" s="332"/>
      <c r="L3835" s="332"/>
      <c r="M3835" s="332"/>
      <c r="N3835" s="333"/>
    </row>
    <row r="3836" spans="2:14" x14ac:dyDescent="0.2">
      <c r="B3836" s="328"/>
      <c r="C3836" s="328"/>
      <c r="D3836" s="329"/>
      <c r="E3836" s="330"/>
      <c r="F3836" s="330"/>
      <c r="G3836" s="330"/>
      <c r="H3836" s="331"/>
      <c r="I3836" s="332"/>
      <c r="J3836" s="332"/>
      <c r="K3836" s="332"/>
      <c r="L3836" s="332"/>
      <c r="M3836" s="332"/>
      <c r="N3836" s="333"/>
    </row>
    <row r="3837" spans="2:14" x14ac:dyDescent="0.2">
      <c r="B3837" s="328"/>
      <c r="C3837" s="328"/>
      <c r="D3837" s="329"/>
      <c r="E3837" s="330"/>
      <c r="F3837" s="330"/>
      <c r="G3837" s="330"/>
      <c r="H3837" s="331"/>
      <c r="I3837" s="332"/>
      <c r="J3837" s="332"/>
      <c r="K3837" s="332"/>
      <c r="L3837" s="332"/>
      <c r="M3837" s="332"/>
      <c r="N3837" s="333"/>
    </row>
    <row r="3838" spans="2:14" x14ac:dyDescent="0.2">
      <c r="B3838" s="328"/>
      <c r="C3838" s="328"/>
      <c r="D3838" s="329"/>
      <c r="E3838" s="330"/>
      <c r="F3838" s="330"/>
      <c r="G3838" s="330"/>
      <c r="H3838" s="331"/>
      <c r="I3838" s="332"/>
      <c r="J3838" s="332"/>
      <c r="K3838" s="332"/>
      <c r="L3838" s="332"/>
      <c r="M3838" s="332"/>
      <c r="N3838" s="333"/>
    </row>
    <row r="3839" spans="2:14" x14ac:dyDescent="0.2">
      <c r="B3839" s="328"/>
      <c r="C3839" s="328"/>
      <c r="D3839" s="329"/>
      <c r="E3839" s="330"/>
      <c r="F3839" s="330"/>
      <c r="G3839" s="330"/>
      <c r="H3839" s="331"/>
      <c r="I3839" s="332"/>
      <c r="J3839" s="332"/>
      <c r="K3839" s="332"/>
      <c r="L3839" s="332"/>
      <c r="M3839" s="332"/>
      <c r="N3839" s="333"/>
    </row>
    <row r="3840" spans="2:14" x14ac:dyDescent="0.2">
      <c r="B3840" s="328"/>
      <c r="C3840" s="328"/>
      <c r="D3840" s="329"/>
      <c r="E3840" s="330"/>
      <c r="F3840" s="330"/>
      <c r="G3840" s="330"/>
      <c r="H3840" s="331"/>
      <c r="I3840" s="332"/>
      <c r="J3840" s="332"/>
      <c r="K3840" s="332"/>
      <c r="L3840" s="332"/>
      <c r="M3840" s="332"/>
      <c r="N3840" s="333"/>
    </row>
    <row r="3841" spans="2:14" x14ac:dyDescent="0.2">
      <c r="B3841" s="328"/>
      <c r="C3841" s="328"/>
      <c r="D3841" s="329"/>
      <c r="E3841" s="330"/>
      <c r="F3841" s="330"/>
      <c r="G3841" s="330"/>
      <c r="H3841" s="331"/>
      <c r="I3841" s="332"/>
      <c r="J3841" s="332"/>
      <c r="K3841" s="332"/>
      <c r="L3841" s="332"/>
      <c r="M3841" s="332"/>
      <c r="N3841" s="333"/>
    </row>
    <row r="3842" spans="2:14" x14ac:dyDescent="0.2">
      <c r="B3842" s="328"/>
      <c r="C3842" s="328"/>
      <c r="D3842" s="329"/>
      <c r="E3842" s="330"/>
      <c r="F3842" s="330"/>
      <c r="G3842" s="330"/>
      <c r="H3842" s="331"/>
      <c r="I3842" s="332"/>
      <c r="J3842" s="332"/>
      <c r="K3842" s="332"/>
      <c r="L3842" s="332"/>
      <c r="M3842" s="332"/>
      <c r="N3842" s="333"/>
    </row>
    <row r="3843" spans="2:14" x14ac:dyDescent="0.2">
      <c r="B3843" s="328"/>
      <c r="C3843" s="328"/>
      <c r="D3843" s="329"/>
      <c r="E3843" s="330"/>
      <c r="F3843" s="330"/>
      <c r="G3843" s="330"/>
      <c r="H3843" s="331"/>
      <c r="I3843" s="332"/>
      <c r="J3843" s="332"/>
      <c r="K3843" s="332"/>
      <c r="L3843" s="332"/>
      <c r="M3843" s="332"/>
      <c r="N3843" s="333"/>
    </row>
    <row r="3844" spans="2:14" x14ac:dyDescent="0.2">
      <c r="B3844" s="328"/>
      <c r="C3844" s="328"/>
      <c r="D3844" s="329"/>
      <c r="E3844" s="330"/>
      <c r="F3844" s="330"/>
      <c r="G3844" s="330"/>
      <c r="H3844" s="331"/>
      <c r="I3844" s="332"/>
      <c r="J3844" s="332"/>
      <c r="K3844" s="332"/>
      <c r="L3844" s="332"/>
      <c r="M3844" s="332"/>
      <c r="N3844" s="333"/>
    </row>
    <row r="3845" spans="2:14" x14ac:dyDescent="0.2">
      <c r="B3845" s="328"/>
      <c r="C3845" s="328"/>
      <c r="D3845" s="329"/>
      <c r="E3845" s="330"/>
      <c r="F3845" s="330"/>
      <c r="G3845" s="330"/>
      <c r="H3845" s="331"/>
      <c r="I3845" s="332"/>
      <c r="J3845" s="332"/>
      <c r="K3845" s="332"/>
      <c r="L3845" s="332"/>
      <c r="M3845" s="332"/>
      <c r="N3845" s="333"/>
    </row>
    <row r="3846" spans="2:14" x14ac:dyDescent="0.2">
      <c r="B3846" s="328"/>
      <c r="C3846" s="328"/>
      <c r="D3846" s="329"/>
      <c r="E3846" s="330"/>
      <c r="F3846" s="330"/>
      <c r="G3846" s="330"/>
      <c r="H3846" s="331"/>
      <c r="I3846" s="332"/>
      <c r="J3846" s="332"/>
      <c r="K3846" s="332"/>
      <c r="L3846" s="332"/>
      <c r="M3846" s="332"/>
      <c r="N3846" s="333"/>
    </row>
    <row r="3847" spans="2:14" x14ac:dyDescent="0.2">
      <c r="B3847" s="328"/>
      <c r="C3847" s="328"/>
      <c r="D3847" s="329"/>
      <c r="E3847" s="330"/>
      <c r="F3847" s="330"/>
      <c r="G3847" s="330"/>
      <c r="H3847" s="331"/>
      <c r="I3847" s="332"/>
      <c r="J3847" s="332"/>
      <c r="K3847" s="332"/>
      <c r="L3847" s="332"/>
      <c r="M3847" s="332"/>
      <c r="N3847" s="333"/>
    </row>
    <row r="3848" spans="2:14" x14ac:dyDescent="0.2">
      <c r="B3848" s="328"/>
      <c r="C3848" s="328"/>
      <c r="D3848" s="329"/>
      <c r="E3848" s="330"/>
      <c r="F3848" s="330"/>
      <c r="G3848" s="330"/>
      <c r="H3848" s="331"/>
      <c r="I3848" s="332"/>
      <c r="J3848" s="332"/>
      <c r="K3848" s="332"/>
      <c r="L3848" s="332"/>
      <c r="M3848" s="332"/>
      <c r="N3848" s="333"/>
    </row>
    <row r="3849" spans="2:14" x14ac:dyDescent="0.2">
      <c r="B3849" s="328"/>
      <c r="C3849" s="328"/>
      <c r="D3849" s="329"/>
      <c r="E3849" s="330"/>
      <c r="F3849" s="330"/>
      <c r="G3849" s="330"/>
      <c r="H3849" s="331"/>
      <c r="I3849" s="332"/>
      <c r="J3849" s="332"/>
      <c r="K3849" s="332"/>
      <c r="L3849" s="332"/>
      <c r="M3849" s="332"/>
      <c r="N3849" s="333"/>
    </row>
    <row r="3850" spans="2:14" x14ac:dyDescent="0.2">
      <c r="B3850" s="328"/>
      <c r="C3850" s="328"/>
      <c r="D3850" s="329"/>
      <c r="E3850" s="330"/>
      <c r="F3850" s="330"/>
      <c r="G3850" s="330"/>
      <c r="H3850" s="331"/>
      <c r="I3850" s="332"/>
      <c r="J3850" s="332"/>
      <c r="K3850" s="332"/>
      <c r="L3850" s="332"/>
      <c r="M3850" s="332"/>
      <c r="N3850" s="333"/>
    </row>
    <row r="3851" spans="2:14" x14ac:dyDescent="0.2">
      <c r="B3851" s="328"/>
      <c r="C3851" s="328"/>
      <c r="D3851" s="329"/>
      <c r="E3851" s="330"/>
      <c r="F3851" s="330"/>
      <c r="G3851" s="330"/>
      <c r="H3851" s="331"/>
      <c r="I3851" s="332"/>
      <c r="J3851" s="332"/>
      <c r="K3851" s="332"/>
      <c r="L3851" s="332"/>
      <c r="M3851" s="332"/>
      <c r="N3851" s="333"/>
    </row>
    <row r="3852" spans="2:14" x14ac:dyDescent="0.2">
      <c r="B3852" s="328"/>
      <c r="C3852" s="328"/>
      <c r="D3852" s="329"/>
      <c r="E3852" s="330"/>
      <c r="F3852" s="330"/>
      <c r="G3852" s="330"/>
      <c r="H3852" s="331"/>
      <c r="I3852" s="332"/>
      <c r="J3852" s="332"/>
      <c r="K3852" s="332"/>
      <c r="L3852" s="332"/>
      <c r="M3852" s="332"/>
      <c r="N3852" s="333"/>
    </row>
    <row r="3853" spans="2:14" x14ac:dyDescent="0.2">
      <c r="B3853" s="328"/>
      <c r="C3853" s="328"/>
      <c r="D3853" s="329"/>
      <c r="E3853" s="330"/>
      <c r="F3853" s="330"/>
      <c r="G3853" s="330"/>
      <c r="H3853" s="331"/>
      <c r="I3853" s="332"/>
      <c r="J3853" s="332"/>
      <c r="K3853" s="332"/>
      <c r="L3853" s="332"/>
      <c r="M3853" s="332"/>
      <c r="N3853" s="333"/>
    </row>
    <row r="3854" spans="2:14" x14ac:dyDescent="0.2">
      <c r="B3854" s="328"/>
      <c r="C3854" s="328"/>
      <c r="D3854" s="329"/>
      <c r="E3854" s="330"/>
      <c r="F3854" s="330"/>
      <c r="G3854" s="330"/>
      <c r="H3854" s="331"/>
      <c r="I3854" s="332"/>
      <c r="J3854" s="332"/>
      <c r="K3854" s="332"/>
      <c r="L3854" s="332"/>
      <c r="M3854" s="332"/>
      <c r="N3854" s="333"/>
    </row>
    <row r="3855" spans="2:14" x14ac:dyDescent="0.2">
      <c r="B3855" s="328"/>
      <c r="C3855" s="328"/>
      <c r="D3855" s="329"/>
      <c r="E3855" s="330"/>
      <c r="F3855" s="330"/>
      <c r="G3855" s="330"/>
      <c r="H3855" s="331"/>
      <c r="I3855" s="332"/>
      <c r="J3855" s="332"/>
      <c r="K3855" s="332"/>
      <c r="L3855" s="332"/>
      <c r="M3855" s="332"/>
      <c r="N3855" s="333"/>
    </row>
    <row r="3856" spans="2:14" x14ac:dyDescent="0.2">
      <c r="B3856" s="328"/>
      <c r="C3856" s="328"/>
      <c r="D3856" s="329"/>
      <c r="E3856" s="330"/>
      <c r="F3856" s="330"/>
      <c r="G3856" s="330"/>
      <c r="H3856" s="331"/>
      <c r="I3856" s="332"/>
      <c r="J3856" s="332"/>
      <c r="K3856" s="332"/>
      <c r="L3856" s="332"/>
      <c r="M3856" s="332"/>
      <c r="N3856" s="333"/>
    </row>
    <row r="3857" spans="2:14" x14ac:dyDescent="0.2">
      <c r="B3857" s="328"/>
      <c r="C3857" s="328"/>
      <c r="D3857" s="329"/>
      <c r="E3857" s="330"/>
      <c r="F3857" s="330"/>
      <c r="G3857" s="330"/>
      <c r="H3857" s="331"/>
      <c r="I3857" s="332"/>
      <c r="J3857" s="332"/>
      <c r="K3857" s="332"/>
      <c r="L3857" s="332"/>
      <c r="M3857" s="332"/>
      <c r="N3857" s="333"/>
    </row>
    <row r="3858" spans="2:14" x14ac:dyDescent="0.2">
      <c r="B3858" s="328"/>
      <c r="C3858" s="328"/>
      <c r="D3858" s="329"/>
      <c r="E3858" s="330"/>
      <c r="F3858" s="330"/>
      <c r="G3858" s="330"/>
      <c r="H3858" s="331"/>
      <c r="I3858" s="332"/>
      <c r="J3858" s="332"/>
      <c r="K3858" s="332"/>
      <c r="L3858" s="332"/>
      <c r="M3858" s="332"/>
      <c r="N3858" s="333"/>
    </row>
    <row r="3859" spans="2:14" x14ac:dyDescent="0.2">
      <c r="B3859" s="328"/>
      <c r="C3859" s="328"/>
      <c r="D3859" s="329"/>
      <c r="E3859" s="330"/>
      <c r="F3859" s="330"/>
      <c r="G3859" s="330"/>
      <c r="H3859" s="331"/>
      <c r="I3859" s="332"/>
      <c r="J3859" s="332"/>
      <c r="K3859" s="332"/>
      <c r="L3859" s="332"/>
      <c r="M3859" s="332"/>
      <c r="N3859" s="333"/>
    </row>
    <row r="3860" spans="2:14" x14ac:dyDescent="0.2">
      <c r="B3860" s="328"/>
      <c r="C3860" s="328"/>
      <c r="D3860" s="329"/>
      <c r="E3860" s="330"/>
      <c r="F3860" s="330"/>
      <c r="G3860" s="330"/>
      <c r="H3860" s="331"/>
      <c r="I3860" s="332"/>
      <c r="J3860" s="332"/>
      <c r="K3860" s="332"/>
      <c r="L3860" s="332"/>
      <c r="M3860" s="332"/>
      <c r="N3860" s="333"/>
    </row>
    <row r="3861" spans="2:14" x14ac:dyDescent="0.2">
      <c r="B3861" s="328"/>
      <c r="C3861" s="328"/>
      <c r="D3861" s="329"/>
      <c r="E3861" s="330"/>
      <c r="F3861" s="330"/>
      <c r="G3861" s="330"/>
      <c r="H3861" s="331"/>
      <c r="I3861" s="332"/>
      <c r="J3861" s="332"/>
      <c r="K3861" s="332"/>
      <c r="L3861" s="332"/>
      <c r="M3861" s="332"/>
      <c r="N3861" s="333"/>
    </row>
    <row r="3862" spans="2:14" x14ac:dyDescent="0.2">
      <c r="B3862" s="328"/>
      <c r="C3862" s="328"/>
      <c r="D3862" s="329"/>
      <c r="E3862" s="330"/>
      <c r="F3862" s="330"/>
      <c r="G3862" s="330"/>
      <c r="H3862" s="331"/>
      <c r="I3862" s="332"/>
      <c r="J3862" s="332"/>
      <c r="K3862" s="332"/>
      <c r="L3862" s="332"/>
      <c r="M3862" s="332"/>
      <c r="N3862" s="333"/>
    </row>
    <row r="3863" spans="2:14" x14ac:dyDescent="0.2">
      <c r="B3863" s="328"/>
      <c r="C3863" s="328"/>
      <c r="D3863" s="329"/>
      <c r="E3863" s="330"/>
      <c r="F3863" s="330"/>
      <c r="G3863" s="330"/>
      <c r="H3863" s="331"/>
      <c r="I3863" s="332"/>
      <c r="J3863" s="332"/>
      <c r="K3863" s="332"/>
      <c r="L3863" s="332"/>
      <c r="M3863" s="332"/>
      <c r="N3863" s="333"/>
    </row>
    <row r="3864" spans="2:14" x14ac:dyDescent="0.2">
      <c r="B3864" s="328"/>
      <c r="C3864" s="328"/>
      <c r="D3864" s="329"/>
      <c r="E3864" s="330"/>
      <c r="F3864" s="330"/>
      <c r="G3864" s="330"/>
      <c r="H3864" s="331"/>
      <c r="I3864" s="332"/>
      <c r="J3864" s="332"/>
      <c r="K3864" s="332"/>
      <c r="L3864" s="332"/>
      <c r="M3864" s="332"/>
      <c r="N3864" s="333"/>
    </row>
    <row r="3865" spans="2:14" x14ac:dyDescent="0.2">
      <c r="B3865" s="328"/>
      <c r="C3865" s="328"/>
      <c r="D3865" s="329"/>
      <c r="E3865" s="330"/>
      <c r="F3865" s="330"/>
      <c r="G3865" s="330"/>
      <c r="H3865" s="331"/>
      <c r="I3865" s="332"/>
      <c r="J3865" s="332"/>
      <c r="K3865" s="332"/>
      <c r="L3865" s="332"/>
      <c r="M3865" s="332"/>
      <c r="N3865" s="333"/>
    </row>
    <row r="3866" spans="2:14" x14ac:dyDescent="0.2">
      <c r="B3866" s="328"/>
      <c r="C3866" s="328"/>
      <c r="D3866" s="329"/>
      <c r="E3866" s="330"/>
      <c r="F3866" s="330"/>
      <c r="G3866" s="330"/>
      <c r="H3866" s="331"/>
      <c r="I3866" s="332"/>
      <c r="J3866" s="332"/>
      <c r="K3866" s="332"/>
      <c r="L3866" s="332"/>
      <c r="M3866" s="332"/>
      <c r="N3866" s="333"/>
    </row>
    <row r="3867" spans="2:14" x14ac:dyDescent="0.2">
      <c r="B3867" s="328"/>
      <c r="C3867" s="328"/>
      <c r="D3867" s="329"/>
      <c r="E3867" s="330"/>
      <c r="F3867" s="330"/>
      <c r="G3867" s="330"/>
      <c r="H3867" s="331"/>
      <c r="I3867" s="332"/>
      <c r="J3867" s="332"/>
      <c r="K3867" s="332"/>
      <c r="L3867" s="332"/>
      <c r="M3867" s="332"/>
      <c r="N3867" s="333"/>
    </row>
    <row r="3868" spans="2:14" x14ac:dyDescent="0.2">
      <c r="B3868" s="328"/>
      <c r="C3868" s="328"/>
      <c r="D3868" s="329"/>
      <c r="E3868" s="330"/>
      <c r="F3868" s="330"/>
      <c r="G3868" s="330"/>
      <c r="H3868" s="331"/>
      <c r="I3868" s="332"/>
      <c r="J3868" s="332"/>
      <c r="K3868" s="332"/>
      <c r="L3868" s="332"/>
      <c r="M3868" s="332"/>
      <c r="N3868" s="333"/>
    </row>
    <row r="3869" spans="2:14" x14ac:dyDescent="0.2">
      <c r="B3869" s="328"/>
      <c r="C3869" s="328"/>
      <c r="D3869" s="329"/>
      <c r="E3869" s="330"/>
      <c r="F3869" s="330"/>
      <c r="G3869" s="330"/>
      <c r="H3869" s="331"/>
      <c r="I3869" s="332"/>
      <c r="J3869" s="332"/>
      <c r="K3869" s="332"/>
      <c r="L3869" s="332"/>
      <c r="M3869" s="332"/>
      <c r="N3869" s="333"/>
    </row>
    <row r="3870" spans="2:14" x14ac:dyDescent="0.2">
      <c r="B3870" s="328"/>
      <c r="C3870" s="328"/>
      <c r="D3870" s="329"/>
      <c r="E3870" s="330"/>
      <c r="F3870" s="330"/>
      <c r="G3870" s="330"/>
      <c r="H3870" s="331"/>
      <c r="I3870" s="332"/>
      <c r="J3870" s="332"/>
      <c r="K3870" s="332"/>
      <c r="L3870" s="332"/>
      <c r="M3870" s="332"/>
      <c r="N3870" s="333"/>
    </row>
    <row r="3871" spans="2:14" x14ac:dyDescent="0.2">
      <c r="B3871" s="328"/>
      <c r="C3871" s="328"/>
      <c r="D3871" s="329"/>
      <c r="E3871" s="330"/>
      <c r="F3871" s="330"/>
      <c r="G3871" s="330"/>
      <c r="H3871" s="331"/>
      <c r="I3871" s="332"/>
      <c r="J3871" s="332"/>
      <c r="K3871" s="332"/>
      <c r="L3871" s="332"/>
      <c r="M3871" s="332"/>
      <c r="N3871" s="333"/>
    </row>
    <row r="3872" spans="2:14" x14ac:dyDescent="0.2">
      <c r="B3872" s="328"/>
      <c r="C3872" s="328"/>
      <c r="D3872" s="329"/>
      <c r="E3872" s="330"/>
      <c r="F3872" s="330"/>
      <c r="G3872" s="330"/>
      <c r="H3872" s="331"/>
      <c r="I3872" s="332"/>
      <c r="J3872" s="332"/>
      <c r="K3872" s="332"/>
      <c r="L3872" s="332"/>
      <c r="M3872" s="332"/>
      <c r="N3872" s="333"/>
    </row>
    <row r="3873" spans="2:14" x14ac:dyDescent="0.2">
      <c r="B3873" s="328"/>
      <c r="C3873" s="328"/>
      <c r="D3873" s="329"/>
      <c r="E3873" s="330"/>
      <c r="F3873" s="330"/>
      <c r="G3873" s="330"/>
      <c r="H3873" s="331"/>
      <c r="I3873" s="332"/>
      <c r="J3873" s="332"/>
      <c r="K3873" s="332"/>
      <c r="L3873" s="332"/>
      <c r="M3873" s="332"/>
      <c r="N3873" s="333"/>
    </row>
    <row r="3874" spans="2:14" x14ac:dyDescent="0.2">
      <c r="B3874" s="328"/>
      <c r="C3874" s="328"/>
      <c r="D3874" s="329"/>
      <c r="E3874" s="330"/>
      <c r="F3874" s="330"/>
      <c r="G3874" s="330"/>
      <c r="H3874" s="331"/>
      <c r="I3874" s="332"/>
      <c r="J3874" s="332"/>
      <c r="K3874" s="332"/>
      <c r="L3874" s="332"/>
      <c r="M3874" s="332"/>
      <c r="N3874" s="333"/>
    </row>
    <row r="3875" spans="2:14" x14ac:dyDescent="0.2">
      <c r="B3875" s="328"/>
      <c r="C3875" s="328"/>
      <c r="D3875" s="329"/>
      <c r="E3875" s="330"/>
      <c r="F3875" s="330"/>
      <c r="G3875" s="330"/>
      <c r="H3875" s="331"/>
      <c r="I3875" s="332"/>
      <c r="J3875" s="332"/>
      <c r="K3875" s="332"/>
      <c r="L3875" s="332"/>
      <c r="M3875" s="332"/>
      <c r="N3875" s="333"/>
    </row>
    <row r="3876" spans="2:14" x14ac:dyDescent="0.2">
      <c r="B3876" s="328"/>
      <c r="C3876" s="328"/>
      <c r="D3876" s="329"/>
      <c r="E3876" s="330"/>
      <c r="F3876" s="330"/>
      <c r="G3876" s="330"/>
      <c r="H3876" s="331"/>
      <c r="I3876" s="332"/>
      <c r="J3876" s="332"/>
      <c r="K3876" s="332"/>
      <c r="L3876" s="332"/>
      <c r="M3876" s="332"/>
      <c r="N3876" s="333"/>
    </row>
    <row r="3877" spans="2:14" x14ac:dyDescent="0.2">
      <c r="B3877" s="328"/>
      <c r="C3877" s="328"/>
      <c r="D3877" s="329"/>
      <c r="E3877" s="330"/>
      <c r="F3877" s="330"/>
      <c r="G3877" s="330"/>
      <c r="H3877" s="331"/>
      <c r="I3877" s="332"/>
      <c r="J3877" s="332"/>
      <c r="K3877" s="332"/>
      <c r="L3877" s="332"/>
      <c r="M3877" s="332"/>
      <c r="N3877" s="333"/>
    </row>
    <row r="3878" spans="2:14" x14ac:dyDescent="0.2">
      <c r="B3878" s="328"/>
      <c r="C3878" s="328"/>
      <c r="D3878" s="329"/>
      <c r="E3878" s="330"/>
      <c r="F3878" s="330"/>
      <c r="G3878" s="330"/>
      <c r="H3878" s="331"/>
      <c r="I3878" s="332"/>
      <c r="J3878" s="332"/>
      <c r="K3878" s="332"/>
      <c r="L3878" s="332"/>
      <c r="M3878" s="332"/>
      <c r="N3878" s="333"/>
    </row>
    <row r="3879" spans="2:14" x14ac:dyDescent="0.2">
      <c r="B3879" s="328"/>
      <c r="C3879" s="328"/>
      <c r="D3879" s="329"/>
      <c r="E3879" s="330"/>
      <c r="F3879" s="330"/>
      <c r="G3879" s="330"/>
      <c r="H3879" s="331"/>
      <c r="I3879" s="332"/>
      <c r="J3879" s="332"/>
      <c r="K3879" s="332"/>
      <c r="L3879" s="332"/>
      <c r="M3879" s="332"/>
      <c r="N3879" s="333"/>
    </row>
    <row r="3880" spans="2:14" x14ac:dyDescent="0.2">
      <c r="B3880" s="328"/>
      <c r="C3880" s="328"/>
      <c r="D3880" s="329"/>
      <c r="E3880" s="330"/>
      <c r="F3880" s="330"/>
      <c r="G3880" s="330"/>
      <c r="H3880" s="331"/>
      <c r="I3880" s="332"/>
      <c r="J3880" s="332"/>
      <c r="K3880" s="332"/>
      <c r="L3880" s="332"/>
      <c r="M3880" s="332"/>
      <c r="N3880" s="333"/>
    </row>
    <row r="3881" spans="2:14" x14ac:dyDescent="0.2">
      <c r="B3881" s="328"/>
      <c r="C3881" s="328"/>
      <c r="D3881" s="329"/>
      <c r="E3881" s="330"/>
      <c r="F3881" s="330"/>
      <c r="G3881" s="330"/>
      <c r="H3881" s="331"/>
      <c r="I3881" s="332"/>
      <c r="J3881" s="332"/>
      <c r="K3881" s="332"/>
      <c r="L3881" s="332"/>
      <c r="M3881" s="332"/>
      <c r="N3881" s="333"/>
    </row>
    <row r="3882" spans="2:14" x14ac:dyDescent="0.2">
      <c r="B3882" s="328"/>
      <c r="C3882" s="328"/>
      <c r="D3882" s="329"/>
      <c r="E3882" s="330"/>
      <c r="F3882" s="330"/>
      <c r="G3882" s="330"/>
      <c r="H3882" s="331"/>
      <c r="I3882" s="332"/>
      <c r="J3882" s="332"/>
      <c r="K3882" s="332"/>
      <c r="L3882" s="332"/>
      <c r="M3882" s="332"/>
      <c r="N3882" s="333"/>
    </row>
    <row r="3883" spans="2:14" x14ac:dyDescent="0.2">
      <c r="B3883" s="328"/>
      <c r="C3883" s="328"/>
      <c r="D3883" s="329"/>
      <c r="E3883" s="330"/>
      <c r="F3883" s="330"/>
      <c r="G3883" s="330"/>
      <c r="H3883" s="331"/>
      <c r="I3883" s="332"/>
      <c r="J3883" s="332"/>
      <c r="K3883" s="332"/>
      <c r="L3883" s="332"/>
      <c r="M3883" s="332"/>
      <c r="N3883" s="333"/>
    </row>
    <row r="3884" spans="2:14" x14ac:dyDescent="0.2">
      <c r="B3884" s="328"/>
      <c r="C3884" s="328"/>
      <c r="D3884" s="329"/>
      <c r="E3884" s="330"/>
      <c r="F3884" s="330"/>
      <c r="G3884" s="330"/>
      <c r="H3884" s="331"/>
      <c r="I3884" s="332"/>
      <c r="J3884" s="332"/>
      <c r="K3884" s="332"/>
      <c r="L3884" s="332"/>
      <c r="M3884" s="332"/>
      <c r="N3884" s="333"/>
    </row>
    <row r="3885" spans="2:14" x14ac:dyDescent="0.2">
      <c r="B3885" s="328"/>
      <c r="C3885" s="328"/>
      <c r="D3885" s="329"/>
      <c r="E3885" s="330"/>
      <c r="F3885" s="330"/>
      <c r="G3885" s="330"/>
      <c r="H3885" s="331"/>
      <c r="I3885" s="332"/>
      <c r="J3885" s="332"/>
      <c r="K3885" s="332"/>
      <c r="L3885" s="332"/>
      <c r="M3885" s="332"/>
      <c r="N3885" s="333"/>
    </row>
    <row r="3886" spans="2:14" x14ac:dyDescent="0.2">
      <c r="B3886" s="328"/>
      <c r="C3886" s="328"/>
      <c r="D3886" s="329"/>
      <c r="E3886" s="330"/>
      <c r="F3886" s="330"/>
      <c r="G3886" s="330"/>
      <c r="H3886" s="331"/>
      <c r="I3886" s="332"/>
      <c r="J3886" s="332"/>
      <c r="K3886" s="332"/>
      <c r="L3886" s="332"/>
      <c r="M3886" s="332"/>
      <c r="N3886" s="333"/>
    </row>
    <row r="3887" spans="2:14" x14ac:dyDescent="0.2">
      <c r="B3887" s="328"/>
      <c r="C3887" s="328"/>
      <c r="D3887" s="329"/>
      <c r="E3887" s="330"/>
      <c r="F3887" s="330"/>
      <c r="G3887" s="330"/>
      <c r="H3887" s="331"/>
      <c r="I3887" s="332"/>
      <c r="J3887" s="332"/>
      <c r="K3887" s="332"/>
      <c r="L3887" s="332"/>
      <c r="M3887" s="332"/>
      <c r="N3887" s="333"/>
    </row>
    <row r="3888" spans="2:14" x14ac:dyDescent="0.2">
      <c r="B3888" s="328"/>
      <c r="C3888" s="328"/>
      <c r="D3888" s="329"/>
      <c r="E3888" s="330"/>
      <c r="F3888" s="330"/>
      <c r="G3888" s="330"/>
      <c r="H3888" s="331"/>
      <c r="I3888" s="332"/>
      <c r="J3888" s="332"/>
      <c r="K3888" s="332"/>
      <c r="L3888" s="332"/>
      <c r="M3888" s="332"/>
      <c r="N3888" s="333"/>
    </row>
    <row r="3889" spans="2:14" x14ac:dyDescent="0.2">
      <c r="B3889" s="328"/>
      <c r="C3889" s="328"/>
      <c r="D3889" s="329"/>
      <c r="E3889" s="330"/>
      <c r="F3889" s="330"/>
      <c r="G3889" s="330"/>
      <c r="H3889" s="331"/>
      <c r="I3889" s="332"/>
      <c r="J3889" s="332"/>
      <c r="K3889" s="332"/>
      <c r="L3889" s="332"/>
      <c r="M3889" s="332"/>
      <c r="N3889" s="333"/>
    </row>
    <row r="3890" spans="2:14" x14ac:dyDescent="0.2">
      <c r="B3890" s="328"/>
      <c r="C3890" s="328"/>
      <c r="D3890" s="329"/>
      <c r="E3890" s="330"/>
      <c r="F3890" s="330"/>
      <c r="G3890" s="330"/>
      <c r="H3890" s="331"/>
      <c r="I3890" s="332"/>
      <c r="J3890" s="332"/>
      <c r="K3890" s="332"/>
      <c r="L3890" s="332"/>
      <c r="M3890" s="332"/>
      <c r="N3890" s="333"/>
    </row>
    <row r="3891" spans="2:14" x14ac:dyDescent="0.2">
      <c r="B3891" s="328"/>
      <c r="C3891" s="328"/>
      <c r="D3891" s="329"/>
      <c r="E3891" s="330"/>
      <c r="F3891" s="330"/>
      <c r="G3891" s="330"/>
      <c r="H3891" s="331"/>
      <c r="I3891" s="332"/>
      <c r="J3891" s="332"/>
      <c r="K3891" s="332"/>
      <c r="L3891" s="332"/>
      <c r="M3891" s="332"/>
      <c r="N3891" s="333"/>
    </row>
    <row r="3892" spans="2:14" x14ac:dyDescent="0.2">
      <c r="B3892" s="328"/>
      <c r="C3892" s="328"/>
      <c r="D3892" s="329"/>
      <c r="E3892" s="330"/>
      <c r="F3892" s="330"/>
      <c r="G3892" s="330"/>
      <c r="H3892" s="331"/>
      <c r="I3892" s="332"/>
      <c r="J3892" s="332"/>
      <c r="K3892" s="332"/>
      <c r="L3892" s="332"/>
      <c r="M3892" s="332"/>
      <c r="N3892" s="333"/>
    </row>
    <row r="3893" spans="2:14" x14ac:dyDescent="0.2">
      <c r="B3893" s="328"/>
      <c r="C3893" s="328"/>
      <c r="D3893" s="329"/>
      <c r="E3893" s="330"/>
      <c r="F3893" s="330"/>
      <c r="G3893" s="330"/>
      <c r="H3893" s="331"/>
      <c r="I3893" s="332"/>
      <c r="J3893" s="332"/>
      <c r="K3893" s="332"/>
      <c r="L3893" s="332"/>
      <c r="M3893" s="332"/>
      <c r="N3893" s="333"/>
    </row>
    <row r="3894" spans="2:14" x14ac:dyDescent="0.2">
      <c r="B3894" s="328"/>
      <c r="C3894" s="328"/>
      <c r="D3894" s="329"/>
      <c r="E3894" s="330"/>
      <c r="F3894" s="330"/>
      <c r="G3894" s="330"/>
      <c r="H3894" s="331"/>
      <c r="I3894" s="332"/>
      <c r="J3894" s="332"/>
      <c r="K3894" s="332"/>
      <c r="L3894" s="332"/>
      <c r="M3894" s="332"/>
      <c r="N3894" s="333"/>
    </row>
    <row r="3895" spans="2:14" x14ac:dyDescent="0.2">
      <c r="B3895" s="328"/>
      <c r="C3895" s="328"/>
      <c r="D3895" s="329"/>
      <c r="E3895" s="330"/>
      <c r="F3895" s="330"/>
      <c r="G3895" s="330"/>
      <c r="H3895" s="331"/>
      <c r="I3895" s="332"/>
      <c r="J3895" s="332"/>
      <c r="K3895" s="332"/>
      <c r="L3895" s="332"/>
      <c r="M3895" s="332"/>
      <c r="N3895" s="333"/>
    </row>
    <row r="3896" spans="2:14" x14ac:dyDescent="0.2">
      <c r="B3896" s="328"/>
      <c r="C3896" s="328"/>
      <c r="D3896" s="329"/>
      <c r="E3896" s="330"/>
      <c r="F3896" s="330"/>
      <c r="G3896" s="330"/>
      <c r="H3896" s="331"/>
      <c r="I3896" s="332"/>
      <c r="J3896" s="332"/>
      <c r="K3896" s="332"/>
      <c r="L3896" s="332"/>
      <c r="M3896" s="332"/>
      <c r="N3896" s="333"/>
    </row>
    <row r="3897" spans="2:14" x14ac:dyDescent="0.2">
      <c r="B3897" s="328"/>
      <c r="C3897" s="328"/>
      <c r="D3897" s="329"/>
      <c r="E3897" s="330"/>
      <c r="F3897" s="330"/>
      <c r="G3897" s="330"/>
      <c r="H3897" s="331"/>
      <c r="I3897" s="332"/>
      <c r="J3897" s="332"/>
      <c r="K3897" s="332"/>
      <c r="L3897" s="332"/>
      <c r="M3897" s="332"/>
      <c r="N3897" s="333"/>
    </row>
    <row r="3898" spans="2:14" x14ac:dyDescent="0.2">
      <c r="B3898" s="328"/>
      <c r="C3898" s="328"/>
      <c r="D3898" s="329"/>
      <c r="E3898" s="330"/>
      <c r="F3898" s="330"/>
      <c r="G3898" s="330"/>
      <c r="H3898" s="331"/>
      <c r="I3898" s="332"/>
      <c r="J3898" s="332"/>
      <c r="K3898" s="332"/>
      <c r="L3898" s="332"/>
      <c r="M3898" s="332"/>
      <c r="N3898" s="333"/>
    </row>
    <row r="3899" spans="2:14" x14ac:dyDescent="0.2">
      <c r="B3899" s="328"/>
      <c r="C3899" s="328"/>
      <c r="D3899" s="329"/>
      <c r="E3899" s="330"/>
      <c r="F3899" s="330"/>
      <c r="G3899" s="330"/>
      <c r="H3899" s="331"/>
      <c r="I3899" s="332"/>
      <c r="J3899" s="332"/>
      <c r="K3899" s="332"/>
      <c r="L3899" s="332"/>
      <c r="M3899" s="332"/>
      <c r="N3899" s="333"/>
    </row>
    <row r="3900" spans="2:14" x14ac:dyDescent="0.2">
      <c r="B3900" s="328"/>
      <c r="C3900" s="328"/>
      <c r="D3900" s="329"/>
      <c r="E3900" s="330"/>
      <c r="F3900" s="330"/>
      <c r="G3900" s="330"/>
      <c r="H3900" s="331"/>
      <c r="I3900" s="332"/>
      <c r="J3900" s="332"/>
      <c r="K3900" s="332"/>
      <c r="L3900" s="332"/>
      <c r="M3900" s="332"/>
      <c r="N3900" s="333"/>
    </row>
    <row r="3901" spans="2:14" x14ac:dyDescent="0.2">
      <c r="B3901" s="328"/>
      <c r="C3901" s="328"/>
      <c r="D3901" s="329"/>
      <c r="E3901" s="330"/>
      <c r="F3901" s="330"/>
      <c r="G3901" s="330"/>
      <c r="H3901" s="331"/>
      <c r="I3901" s="332"/>
      <c r="J3901" s="332"/>
      <c r="K3901" s="332"/>
      <c r="L3901" s="332"/>
      <c r="M3901" s="332"/>
      <c r="N3901" s="333"/>
    </row>
    <row r="3902" spans="2:14" x14ac:dyDescent="0.2">
      <c r="B3902" s="328"/>
      <c r="C3902" s="328"/>
      <c r="D3902" s="329"/>
      <c r="E3902" s="330"/>
      <c r="F3902" s="330"/>
      <c r="G3902" s="330"/>
      <c r="H3902" s="331"/>
      <c r="I3902" s="332"/>
      <c r="J3902" s="332"/>
      <c r="K3902" s="332"/>
      <c r="L3902" s="332"/>
      <c r="M3902" s="332"/>
      <c r="N3902" s="333"/>
    </row>
    <row r="3903" spans="2:14" x14ac:dyDescent="0.2">
      <c r="B3903" s="328"/>
      <c r="C3903" s="328"/>
      <c r="D3903" s="329"/>
      <c r="E3903" s="330"/>
      <c r="F3903" s="330"/>
      <c r="G3903" s="330"/>
      <c r="H3903" s="331"/>
      <c r="I3903" s="332"/>
      <c r="J3903" s="332"/>
      <c r="K3903" s="332"/>
      <c r="L3903" s="332"/>
      <c r="M3903" s="332"/>
      <c r="N3903" s="333"/>
    </row>
    <row r="3904" spans="2:14" x14ac:dyDescent="0.2">
      <c r="B3904" s="328"/>
      <c r="C3904" s="328"/>
      <c r="D3904" s="329"/>
      <c r="E3904" s="330"/>
      <c r="F3904" s="330"/>
      <c r="G3904" s="330"/>
      <c r="H3904" s="331"/>
      <c r="I3904" s="332"/>
      <c r="J3904" s="332"/>
      <c r="K3904" s="332"/>
      <c r="L3904" s="332"/>
      <c r="M3904" s="332"/>
      <c r="N3904" s="333"/>
    </row>
    <row r="3905" spans="2:14" x14ac:dyDescent="0.2">
      <c r="B3905" s="328"/>
      <c r="C3905" s="328"/>
      <c r="D3905" s="329"/>
      <c r="E3905" s="330"/>
      <c r="F3905" s="330"/>
      <c r="G3905" s="330"/>
      <c r="H3905" s="331"/>
      <c r="I3905" s="332"/>
      <c r="J3905" s="332"/>
      <c r="K3905" s="332"/>
      <c r="L3905" s="332"/>
      <c r="M3905" s="332"/>
      <c r="N3905" s="333"/>
    </row>
    <row r="3906" spans="2:14" x14ac:dyDescent="0.2">
      <c r="B3906" s="328"/>
      <c r="C3906" s="328"/>
      <c r="D3906" s="329"/>
      <c r="E3906" s="330"/>
      <c r="F3906" s="330"/>
      <c r="G3906" s="330"/>
      <c r="H3906" s="331"/>
      <c r="I3906" s="332"/>
      <c r="J3906" s="332"/>
      <c r="K3906" s="332"/>
      <c r="L3906" s="332"/>
      <c r="M3906" s="332"/>
      <c r="N3906" s="333"/>
    </row>
    <row r="3907" spans="2:14" x14ac:dyDescent="0.2">
      <c r="B3907" s="328"/>
      <c r="C3907" s="328"/>
      <c r="D3907" s="329"/>
      <c r="E3907" s="330"/>
      <c r="F3907" s="330"/>
      <c r="G3907" s="330"/>
      <c r="H3907" s="331"/>
      <c r="I3907" s="332"/>
      <c r="J3907" s="332"/>
      <c r="K3907" s="332"/>
      <c r="L3907" s="332"/>
      <c r="M3907" s="332"/>
      <c r="N3907" s="333"/>
    </row>
    <row r="3908" spans="2:14" x14ac:dyDescent="0.2">
      <c r="B3908" s="328"/>
      <c r="C3908" s="328"/>
      <c r="D3908" s="329"/>
      <c r="E3908" s="330"/>
      <c r="F3908" s="330"/>
      <c r="G3908" s="330"/>
      <c r="H3908" s="331"/>
      <c r="I3908" s="332"/>
      <c r="J3908" s="332"/>
      <c r="K3908" s="332"/>
      <c r="L3908" s="332"/>
      <c r="M3908" s="332"/>
      <c r="N3908" s="333"/>
    </row>
    <row r="3909" spans="2:14" x14ac:dyDescent="0.2">
      <c r="B3909" s="328"/>
      <c r="C3909" s="328"/>
      <c r="D3909" s="329"/>
      <c r="E3909" s="330"/>
      <c r="F3909" s="330"/>
      <c r="G3909" s="330"/>
      <c r="H3909" s="331"/>
      <c r="I3909" s="332"/>
      <c r="J3909" s="332"/>
      <c r="K3909" s="332"/>
      <c r="L3909" s="332"/>
      <c r="M3909" s="332"/>
      <c r="N3909" s="333"/>
    </row>
    <row r="3910" spans="2:14" x14ac:dyDescent="0.2">
      <c r="B3910" s="328"/>
      <c r="C3910" s="328"/>
      <c r="D3910" s="329"/>
      <c r="E3910" s="330"/>
      <c r="F3910" s="330"/>
      <c r="G3910" s="330"/>
      <c r="H3910" s="331"/>
      <c r="I3910" s="332"/>
      <c r="J3910" s="332"/>
      <c r="K3910" s="332"/>
      <c r="L3910" s="332"/>
      <c r="M3910" s="332"/>
      <c r="N3910" s="333"/>
    </row>
    <row r="3911" spans="2:14" x14ac:dyDescent="0.2">
      <c r="B3911" s="328"/>
      <c r="C3911" s="328"/>
      <c r="D3911" s="329"/>
      <c r="E3911" s="330"/>
      <c r="F3911" s="330"/>
      <c r="G3911" s="330"/>
      <c r="H3911" s="331"/>
      <c r="I3911" s="332"/>
      <c r="J3911" s="332"/>
      <c r="K3911" s="332"/>
      <c r="L3911" s="332"/>
      <c r="M3911" s="332"/>
      <c r="N3911" s="333"/>
    </row>
    <row r="3912" spans="2:14" x14ac:dyDescent="0.2">
      <c r="B3912" s="328"/>
      <c r="C3912" s="328"/>
      <c r="D3912" s="329"/>
      <c r="E3912" s="330"/>
      <c r="F3912" s="330"/>
      <c r="G3912" s="330"/>
      <c r="H3912" s="331"/>
      <c r="I3912" s="332"/>
      <c r="J3912" s="332"/>
      <c r="K3912" s="332"/>
      <c r="L3912" s="332"/>
      <c r="M3912" s="332"/>
      <c r="N3912" s="333"/>
    </row>
    <row r="3913" spans="2:14" x14ac:dyDescent="0.2">
      <c r="B3913" s="328"/>
      <c r="C3913" s="328"/>
      <c r="D3913" s="329"/>
      <c r="E3913" s="330"/>
      <c r="F3913" s="330"/>
      <c r="G3913" s="330"/>
      <c r="H3913" s="331"/>
      <c r="I3913" s="332"/>
      <c r="J3913" s="332"/>
      <c r="K3913" s="332"/>
      <c r="L3913" s="332"/>
      <c r="M3913" s="332"/>
      <c r="N3913" s="333"/>
    </row>
    <row r="3914" spans="2:14" x14ac:dyDescent="0.2">
      <c r="B3914" s="328"/>
      <c r="C3914" s="328"/>
      <c r="D3914" s="329"/>
      <c r="E3914" s="330"/>
      <c r="F3914" s="330"/>
      <c r="G3914" s="330"/>
      <c r="H3914" s="331"/>
      <c r="I3914" s="332"/>
      <c r="J3914" s="332"/>
      <c r="K3914" s="332"/>
      <c r="L3914" s="332"/>
      <c r="M3914" s="332"/>
      <c r="N3914" s="333"/>
    </row>
    <row r="3915" spans="2:14" x14ac:dyDescent="0.2">
      <c r="B3915" s="328"/>
      <c r="C3915" s="328"/>
      <c r="D3915" s="329"/>
      <c r="E3915" s="330"/>
      <c r="F3915" s="330"/>
      <c r="G3915" s="330"/>
      <c r="H3915" s="331"/>
      <c r="I3915" s="332"/>
      <c r="J3915" s="332"/>
      <c r="K3915" s="332"/>
      <c r="L3915" s="332"/>
      <c r="M3915" s="332"/>
      <c r="N3915" s="333"/>
    </row>
    <row r="3916" spans="2:14" x14ac:dyDescent="0.2">
      <c r="B3916" s="328"/>
      <c r="C3916" s="328"/>
      <c r="D3916" s="329"/>
      <c r="E3916" s="330"/>
      <c r="F3916" s="330"/>
      <c r="G3916" s="330"/>
      <c r="H3916" s="331"/>
      <c r="I3916" s="332"/>
      <c r="J3916" s="332"/>
      <c r="K3916" s="332"/>
      <c r="L3916" s="332"/>
      <c r="M3916" s="332"/>
      <c r="N3916" s="333"/>
    </row>
    <row r="3917" spans="2:14" x14ac:dyDescent="0.2">
      <c r="B3917" s="328"/>
      <c r="C3917" s="328"/>
      <c r="D3917" s="329"/>
      <c r="E3917" s="330"/>
      <c r="F3917" s="330"/>
      <c r="G3917" s="330"/>
      <c r="H3917" s="331"/>
      <c r="I3917" s="332"/>
      <c r="J3917" s="332"/>
      <c r="K3917" s="332"/>
      <c r="L3917" s="332"/>
      <c r="M3917" s="332"/>
      <c r="N3917" s="333"/>
    </row>
    <row r="3918" spans="2:14" x14ac:dyDescent="0.2">
      <c r="B3918" s="328"/>
      <c r="C3918" s="328"/>
      <c r="D3918" s="329"/>
      <c r="E3918" s="330"/>
      <c r="F3918" s="330"/>
      <c r="G3918" s="330"/>
      <c r="H3918" s="331"/>
      <c r="I3918" s="332"/>
      <c r="J3918" s="332"/>
      <c r="K3918" s="332"/>
      <c r="L3918" s="332"/>
      <c r="M3918" s="332"/>
      <c r="N3918" s="333"/>
    </row>
    <row r="3919" spans="2:14" x14ac:dyDescent="0.2">
      <c r="B3919" s="328"/>
      <c r="C3919" s="328"/>
      <c r="D3919" s="329"/>
      <c r="E3919" s="330"/>
      <c r="F3919" s="330"/>
      <c r="G3919" s="330"/>
      <c r="H3919" s="331"/>
      <c r="I3919" s="332"/>
      <c r="J3919" s="332"/>
      <c r="K3919" s="332"/>
      <c r="L3919" s="332"/>
      <c r="M3919" s="332"/>
      <c r="N3919" s="333"/>
    </row>
    <row r="3920" spans="2:14" x14ac:dyDescent="0.2">
      <c r="B3920" s="328"/>
      <c r="C3920" s="328"/>
      <c r="D3920" s="329"/>
      <c r="E3920" s="330"/>
      <c r="F3920" s="330"/>
      <c r="G3920" s="330"/>
      <c r="H3920" s="331"/>
      <c r="I3920" s="332"/>
      <c r="J3920" s="332"/>
      <c r="K3920" s="332"/>
      <c r="L3920" s="332"/>
      <c r="M3920" s="332"/>
      <c r="N3920" s="333"/>
    </row>
    <row r="3921" spans="2:14" x14ac:dyDescent="0.2">
      <c r="B3921" s="328"/>
      <c r="C3921" s="328"/>
      <c r="D3921" s="329"/>
      <c r="E3921" s="330"/>
      <c r="F3921" s="330"/>
      <c r="G3921" s="330"/>
      <c r="H3921" s="331"/>
      <c r="I3921" s="332"/>
      <c r="J3921" s="332"/>
      <c r="K3921" s="332"/>
      <c r="L3921" s="332"/>
      <c r="M3921" s="332"/>
      <c r="N3921" s="333"/>
    </row>
    <row r="3922" spans="2:14" x14ac:dyDescent="0.2">
      <c r="B3922" s="328"/>
      <c r="C3922" s="328"/>
      <c r="D3922" s="329"/>
      <c r="E3922" s="330"/>
      <c r="F3922" s="330"/>
      <c r="G3922" s="330"/>
      <c r="H3922" s="331"/>
      <c r="I3922" s="332"/>
      <c r="J3922" s="332"/>
      <c r="K3922" s="332"/>
      <c r="L3922" s="332"/>
      <c r="M3922" s="332"/>
      <c r="N3922" s="333"/>
    </row>
    <row r="3923" spans="2:14" x14ac:dyDescent="0.2">
      <c r="B3923" s="328"/>
      <c r="C3923" s="328"/>
      <c r="D3923" s="329"/>
      <c r="E3923" s="330"/>
      <c r="F3923" s="330"/>
      <c r="G3923" s="330"/>
      <c r="H3923" s="331"/>
      <c r="I3923" s="332"/>
      <c r="J3923" s="332"/>
      <c r="K3923" s="332"/>
      <c r="L3923" s="332"/>
      <c r="M3923" s="332"/>
      <c r="N3923" s="333"/>
    </row>
    <row r="3924" spans="2:14" x14ac:dyDescent="0.2">
      <c r="B3924" s="328"/>
      <c r="C3924" s="328"/>
      <c r="D3924" s="329"/>
      <c r="E3924" s="330"/>
      <c r="F3924" s="330"/>
      <c r="G3924" s="330"/>
      <c r="H3924" s="331"/>
      <c r="I3924" s="332"/>
      <c r="J3924" s="332"/>
      <c r="K3924" s="332"/>
      <c r="L3924" s="332"/>
      <c r="M3924" s="332"/>
      <c r="N3924" s="333"/>
    </row>
    <row r="3925" spans="2:14" x14ac:dyDescent="0.2">
      <c r="B3925" s="328"/>
      <c r="C3925" s="328"/>
      <c r="D3925" s="329"/>
      <c r="E3925" s="330"/>
      <c r="F3925" s="330"/>
      <c r="G3925" s="330"/>
      <c r="H3925" s="331"/>
      <c r="I3925" s="332"/>
      <c r="J3925" s="332"/>
      <c r="K3925" s="332"/>
      <c r="L3925" s="332"/>
      <c r="M3925" s="332"/>
      <c r="N3925" s="333"/>
    </row>
    <row r="3926" spans="2:14" x14ac:dyDescent="0.2">
      <c r="B3926" s="328"/>
      <c r="C3926" s="328"/>
      <c r="D3926" s="329"/>
      <c r="E3926" s="330"/>
      <c r="F3926" s="330"/>
      <c r="G3926" s="330"/>
      <c r="H3926" s="331"/>
      <c r="I3926" s="332"/>
      <c r="J3926" s="332"/>
      <c r="K3926" s="332"/>
      <c r="L3926" s="332"/>
      <c r="M3926" s="332"/>
      <c r="N3926" s="333"/>
    </row>
    <row r="3927" spans="2:14" x14ac:dyDescent="0.2">
      <c r="B3927" s="328"/>
      <c r="C3927" s="328"/>
      <c r="D3927" s="329"/>
      <c r="E3927" s="330"/>
      <c r="F3927" s="330"/>
      <c r="G3927" s="330"/>
      <c r="H3927" s="331"/>
      <c r="I3927" s="332"/>
      <c r="J3927" s="332"/>
      <c r="K3927" s="332"/>
      <c r="L3927" s="332"/>
      <c r="M3927" s="332"/>
      <c r="N3927" s="333"/>
    </row>
    <row r="3928" spans="2:14" x14ac:dyDescent="0.2">
      <c r="B3928" s="328"/>
      <c r="C3928" s="328"/>
      <c r="D3928" s="329"/>
      <c r="E3928" s="330"/>
      <c r="F3928" s="330"/>
      <c r="G3928" s="330"/>
      <c r="H3928" s="331"/>
      <c r="I3928" s="332"/>
      <c r="J3928" s="332"/>
      <c r="K3928" s="332"/>
      <c r="L3928" s="332"/>
      <c r="M3928" s="332"/>
      <c r="N3928" s="333"/>
    </row>
    <row r="3929" spans="2:14" x14ac:dyDescent="0.2">
      <c r="B3929" s="328"/>
      <c r="C3929" s="328"/>
      <c r="D3929" s="329"/>
      <c r="E3929" s="330"/>
      <c r="F3929" s="330"/>
      <c r="G3929" s="330"/>
      <c r="H3929" s="331"/>
      <c r="I3929" s="332"/>
      <c r="J3929" s="332"/>
      <c r="K3929" s="332"/>
      <c r="L3929" s="332"/>
      <c r="M3929" s="332"/>
      <c r="N3929" s="333"/>
    </row>
    <row r="3930" spans="2:14" x14ac:dyDescent="0.2">
      <c r="B3930" s="328"/>
      <c r="C3930" s="328"/>
      <c r="D3930" s="329"/>
      <c r="E3930" s="330"/>
      <c r="F3930" s="330"/>
      <c r="G3930" s="330"/>
      <c r="H3930" s="331"/>
      <c r="I3930" s="332"/>
      <c r="J3930" s="332"/>
      <c r="K3930" s="332"/>
      <c r="L3930" s="332"/>
      <c r="M3930" s="332"/>
      <c r="N3930" s="333"/>
    </row>
    <row r="3931" spans="2:14" x14ac:dyDescent="0.2">
      <c r="B3931" s="328"/>
      <c r="C3931" s="328"/>
      <c r="D3931" s="329"/>
      <c r="E3931" s="330"/>
      <c r="F3931" s="330"/>
      <c r="G3931" s="330"/>
      <c r="H3931" s="331"/>
      <c r="I3931" s="332"/>
      <c r="J3931" s="332"/>
      <c r="K3931" s="332"/>
      <c r="L3931" s="332"/>
      <c r="M3931" s="332"/>
      <c r="N3931" s="333"/>
    </row>
    <row r="3932" spans="2:14" x14ac:dyDescent="0.2">
      <c r="B3932" s="328"/>
      <c r="C3932" s="328"/>
      <c r="D3932" s="329"/>
      <c r="E3932" s="330"/>
      <c r="F3932" s="330"/>
      <c r="G3932" s="330"/>
      <c r="H3932" s="331"/>
      <c r="I3932" s="332"/>
      <c r="J3932" s="332"/>
      <c r="K3932" s="332"/>
      <c r="L3932" s="332"/>
      <c r="M3932" s="332"/>
      <c r="N3932" s="333"/>
    </row>
    <row r="3933" spans="2:14" x14ac:dyDescent="0.2">
      <c r="B3933" s="328"/>
      <c r="C3933" s="328"/>
      <c r="D3933" s="329"/>
      <c r="E3933" s="330"/>
      <c r="F3933" s="330"/>
      <c r="G3933" s="330"/>
      <c r="H3933" s="331"/>
      <c r="I3933" s="332"/>
      <c r="J3933" s="332"/>
      <c r="K3933" s="332"/>
      <c r="L3933" s="332"/>
      <c r="M3933" s="332"/>
      <c r="N3933" s="333"/>
    </row>
    <row r="3934" spans="2:14" x14ac:dyDescent="0.2">
      <c r="B3934" s="328"/>
      <c r="C3934" s="328"/>
      <c r="D3934" s="329"/>
      <c r="E3934" s="330"/>
      <c r="F3934" s="330"/>
      <c r="G3934" s="330"/>
      <c r="H3934" s="331"/>
      <c r="I3934" s="332"/>
      <c r="J3934" s="332"/>
      <c r="K3934" s="332"/>
      <c r="L3934" s="332"/>
      <c r="M3934" s="332"/>
      <c r="N3934" s="333"/>
    </row>
    <row r="3935" spans="2:14" x14ac:dyDescent="0.2">
      <c r="B3935" s="328"/>
      <c r="C3935" s="328"/>
      <c r="D3935" s="329"/>
      <c r="E3935" s="330"/>
      <c r="F3935" s="330"/>
      <c r="G3935" s="330"/>
      <c r="H3935" s="331"/>
      <c r="I3935" s="332"/>
      <c r="J3935" s="332"/>
      <c r="K3935" s="332"/>
      <c r="L3935" s="332"/>
      <c r="M3935" s="332"/>
      <c r="N3935" s="333"/>
    </row>
    <row r="3936" spans="2:14" x14ac:dyDescent="0.2">
      <c r="B3936" s="328"/>
      <c r="C3936" s="328"/>
      <c r="D3936" s="329"/>
      <c r="E3936" s="330"/>
      <c r="F3936" s="330"/>
      <c r="G3936" s="330"/>
      <c r="H3936" s="331"/>
      <c r="I3936" s="332"/>
      <c r="J3936" s="332"/>
      <c r="K3936" s="332"/>
      <c r="L3936" s="332"/>
      <c r="M3936" s="332"/>
      <c r="N3936" s="333"/>
    </row>
    <row r="3937" spans="2:14" x14ac:dyDescent="0.2">
      <c r="B3937" s="328"/>
      <c r="C3937" s="328"/>
      <c r="D3937" s="329"/>
      <c r="E3937" s="330"/>
      <c r="F3937" s="330"/>
      <c r="G3937" s="330"/>
      <c r="H3937" s="331"/>
      <c r="I3937" s="332"/>
      <c r="J3937" s="332"/>
      <c r="K3937" s="332"/>
      <c r="L3937" s="332"/>
      <c r="M3937" s="332"/>
      <c r="N3937" s="333"/>
    </row>
    <row r="3938" spans="2:14" x14ac:dyDescent="0.2">
      <c r="B3938" s="328"/>
      <c r="C3938" s="328"/>
      <c r="D3938" s="329"/>
      <c r="E3938" s="330"/>
      <c r="F3938" s="330"/>
      <c r="G3938" s="330"/>
      <c r="H3938" s="331"/>
      <c r="I3938" s="332"/>
      <c r="J3938" s="332"/>
      <c r="K3938" s="332"/>
      <c r="L3938" s="332"/>
      <c r="M3938" s="332"/>
      <c r="N3938" s="333"/>
    </row>
    <row r="3939" spans="2:14" x14ac:dyDescent="0.2">
      <c r="B3939" s="328"/>
      <c r="C3939" s="328"/>
      <c r="D3939" s="329"/>
      <c r="E3939" s="330"/>
      <c r="F3939" s="330"/>
      <c r="G3939" s="330"/>
      <c r="H3939" s="331"/>
      <c r="I3939" s="332"/>
      <c r="J3939" s="332"/>
      <c r="K3939" s="332"/>
      <c r="L3939" s="332"/>
      <c r="M3939" s="332"/>
      <c r="N3939" s="333"/>
    </row>
    <row r="3940" spans="2:14" x14ac:dyDescent="0.2">
      <c r="B3940" s="328"/>
      <c r="C3940" s="328"/>
      <c r="D3940" s="329"/>
      <c r="E3940" s="330"/>
      <c r="F3940" s="330"/>
      <c r="G3940" s="330"/>
      <c r="H3940" s="331"/>
      <c r="I3940" s="332"/>
      <c r="J3940" s="332"/>
      <c r="K3940" s="332"/>
      <c r="L3940" s="332"/>
      <c r="M3940" s="332"/>
      <c r="N3940" s="333"/>
    </row>
    <row r="3941" spans="2:14" x14ac:dyDescent="0.2">
      <c r="B3941" s="328"/>
      <c r="C3941" s="328"/>
      <c r="D3941" s="329"/>
      <c r="E3941" s="330"/>
      <c r="F3941" s="330"/>
      <c r="G3941" s="330"/>
      <c r="H3941" s="331"/>
      <c r="I3941" s="332"/>
      <c r="J3941" s="332"/>
      <c r="K3941" s="332"/>
      <c r="L3941" s="332"/>
      <c r="M3941" s="332"/>
      <c r="N3941" s="333"/>
    </row>
    <row r="3942" spans="2:14" x14ac:dyDescent="0.2">
      <c r="B3942" s="328"/>
      <c r="C3942" s="328"/>
      <c r="D3942" s="329"/>
      <c r="E3942" s="330"/>
      <c r="F3942" s="330"/>
      <c r="G3942" s="330"/>
      <c r="H3942" s="331"/>
      <c r="I3942" s="332"/>
      <c r="J3942" s="332"/>
      <c r="K3942" s="332"/>
      <c r="L3942" s="332"/>
      <c r="M3942" s="332"/>
      <c r="N3942" s="333"/>
    </row>
    <row r="3943" spans="2:14" x14ac:dyDescent="0.2">
      <c r="B3943" s="328"/>
      <c r="C3943" s="328"/>
      <c r="D3943" s="329"/>
      <c r="E3943" s="330"/>
      <c r="F3943" s="330"/>
      <c r="G3943" s="330"/>
      <c r="H3943" s="331"/>
      <c r="I3943" s="332"/>
      <c r="J3943" s="332"/>
      <c r="K3943" s="332"/>
      <c r="L3943" s="332"/>
      <c r="M3943" s="332"/>
      <c r="N3943" s="333"/>
    </row>
    <row r="3944" spans="2:14" x14ac:dyDescent="0.2">
      <c r="B3944" s="328"/>
      <c r="C3944" s="328"/>
      <c r="D3944" s="329"/>
      <c r="E3944" s="330"/>
      <c r="F3944" s="330"/>
      <c r="G3944" s="330"/>
      <c r="H3944" s="331"/>
      <c r="I3944" s="332"/>
      <c r="J3944" s="332"/>
      <c r="K3944" s="332"/>
      <c r="L3944" s="332"/>
      <c r="M3944" s="332"/>
      <c r="N3944" s="333"/>
    </row>
    <row r="3945" spans="2:14" x14ac:dyDescent="0.2">
      <c r="B3945" s="328"/>
      <c r="C3945" s="328"/>
      <c r="D3945" s="329"/>
      <c r="E3945" s="330"/>
      <c r="F3945" s="330"/>
      <c r="G3945" s="330"/>
      <c r="H3945" s="331"/>
      <c r="I3945" s="332"/>
      <c r="J3945" s="332"/>
      <c r="K3945" s="332"/>
      <c r="L3945" s="332"/>
      <c r="M3945" s="332"/>
      <c r="N3945" s="333"/>
    </row>
    <row r="3946" spans="2:14" x14ac:dyDescent="0.2">
      <c r="B3946" s="328"/>
      <c r="C3946" s="328"/>
      <c r="D3946" s="329"/>
      <c r="E3946" s="330"/>
      <c r="F3946" s="330"/>
      <c r="G3946" s="330"/>
      <c r="H3946" s="331"/>
      <c r="I3946" s="332"/>
      <c r="J3946" s="332"/>
      <c r="K3946" s="332"/>
      <c r="L3946" s="332"/>
      <c r="M3946" s="332"/>
      <c r="N3946" s="333"/>
    </row>
    <row r="3947" spans="2:14" x14ac:dyDescent="0.2">
      <c r="B3947" s="328"/>
      <c r="C3947" s="328"/>
      <c r="D3947" s="329"/>
      <c r="E3947" s="330"/>
      <c r="F3947" s="330"/>
      <c r="G3947" s="330"/>
      <c r="H3947" s="331"/>
      <c r="I3947" s="332"/>
      <c r="J3947" s="332"/>
      <c r="K3947" s="332"/>
      <c r="L3947" s="332"/>
      <c r="M3947" s="332"/>
      <c r="N3947" s="333"/>
    </row>
    <row r="3948" spans="2:14" x14ac:dyDescent="0.2">
      <c r="B3948" s="328"/>
      <c r="C3948" s="328"/>
      <c r="D3948" s="329"/>
      <c r="E3948" s="330"/>
      <c r="F3948" s="330"/>
      <c r="G3948" s="330"/>
      <c r="H3948" s="331"/>
      <c r="I3948" s="332"/>
      <c r="J3948" s="332"/>
      <c r="K3948" s="332"/>
      <c r="L3948" s="332"/>
      <c r="M3948" s="332"/>
      <c r="N3948" s="333"/>
    </row>
    <row r="3949" spans="2:14" x14ac:dyDescent="0.2">
      <c r="B3949" s="328"/>
      <c r="C3949" s="328"/>
      <c r="D3949" s="329"/>
      <c r="E3949" s="330"/>
      <c r="F3949" s="330"/>
      <c r="G3949" s="330"/>
      <c r="H3949" s="331"/>
      <c r="I3949" s="332"/>
      <c r="J3949" s="332"/>
      <c r="K3949" s="332"/>
      <c r="L3949" s="332"/>
      <c r="M3949" s="332"/>
      <c r="N3949" s="333"/>
    </row>
    <row r="3950" spans="2:14" x14ac:dyDescent="0.2">
      <c r="B3950" s="328"/>
      <c r="C3950" s="328"/>
      <c r="D3950" s="329"/>
      <c r="E3950" s="330"/>
      <c r="F3950" s="330"/>
      <c r="G3950" s="330"/>
      <c r="H3950" s="331"/>
      <c r="I3950" s="332"/>
      <c r="J3950" s="332"/>
      <c r="K3950" s="332"/>
      <c r="L3950" s="332"/>
      <c r="M3950" s="332"/>
      <c r="N3950" s="333"/>
    </row>
    <row r="3951" spans="2:14" x14ac:dyDescent="0.2">
      <c r="B3951" s="328"/>
      <c r="C3951" s="328"/>
      <c r="D3951" s="329"/>
      <c r="E3951" s="330"/>
      <c r="F3951" s="330"/>
      <c r="G3951" s="330"/>
      <c r="H3951" s="331"/>
      <c r="I3951" s="332"/>
      <c r="J3951" s="332"/>
      <c r="K3951" s="332"/>
      <c r="L3951" s="332"/>
      <c r="M3951" s="332"/>
      <c r="N3951" s="333"/>
    </row>
    <row r="3952" spans="2:14" x14ac:dyDescent="0.2">
      <c r="B3952" s="328"/>
      <c r="C3952" s="328"/>
      <c r="D3952" s="329"/>
      <c r="E3952" s="330"/>
      <c r="F3952" s="330"/>
      <c r="G3952" s="330"/>
      <c r="H3952" s="331"/>
      <c r="I3952" s="332"/>
      <c r="J3952" s="332"/>
      <c r="K3952" s="332"/>
      <c r="L3952" s="332"/>
      <c r="M3952" s="332"/>
      <c r="N3952" s="333"/>
    </row>
    <row r="3953" spans="2:14" x14ac:dyDescent="0.2">
      <c r="B3953" s="328"/>
      <c r="C3953" s="328"/>
      <c r="D3953" s="329"/>
      <c r="E3953" s="330"/>
      <c r="F3953" s="330"/>
      <c r="G3953" s="330"/>
      <c r="H3953" s="331"/>
      <c r="I3953" s="332"/>
      <c r="J3953" s="332"/>
      <c r="K3953" s="332"/>
      <c r="L3953" s="332"/>
      <c r="M3953" s="332"/>
      <c r="N3953" s="333"/>
    </row>
    <row r="3954" spans="2:14" x14ac:dyDescent="0.2">
      <c r="B3954" s="328"/>
      <c r="C3954" s="328"/>
      <c r="D3954" s="329"/>
      <c r="E3954" s="330"/>
      <c r="F3954" s="330"/>
      <c r="G3954" s="330"/>
      <c r="H3954" s="331"/>
      <c r="I3954" s="332"/>
      <c r="J3954" s="332"/>
      <c r="K3954" s="332"/>
      <c r="L3954" s="332"/>
      <c r="M3954" s="332"/>
      <c r="N3954" s="333"/>
    </row>
    <row r="3955" spans="2:14" x14ac:dyDescent="0.2">
      <c r="B3955" s="328"/>
      <c r="C3955" s="328"/>
      <c r="D3955" s="329"/>
      <c r="E3955" s="330"/>
      <c r="F3955" s="330"/>
      <c r="G3955" s="330"/>
      <c r="H3955" s="331"/>
      <c r="I3955" s="332"/>
      <c r="J3955" s="332"/>
      <c r="K3955" s="332"/>
      <c r="L3955" s="332"/>
      <c r="M3955" s="332"/>
      <c r="N3955" s="333"/>
    </row>
    <row r="3956" spans="2:14" x14ac:dyDescent="0.2">
      <c r="B3956" s="328"/>
      <c r="C3956" s="328"/>
      <c r="D3956" s="329"/>
      <c r="E3956" s="330"/>
      <c r="F3956" s="330"/>
      <c r="G3956" s="330"/>
      <c r="H3956" s="331"/>
      <c r="I3956" s="332"/>
      <c r="J3956" s="332"/>
      <c r="K3956" s="332"/>
      <c r="L3956" s="332"/>
      <c r="M3956" s="332"/>
      <c r="N3956" s="333"/>
    </row>
    <row r="3957" spans="2:14" x14ac:dyDescent="0.2">
      <c r="B3957" s="328"/>
      <c r="C3957" s="328"/>
      <c r="D3957" s="329"/>
      <c r="E3957" s="330"/>
      <c r="F3957" s="330"/>
      <c r="G3957" s="330"/>
      <c r="H3957" s="331"/>
      <c r="I3957" s="332"/>
      <c r="J3957" s="332"/>
      <c r="K3957" s="332"/>
      <c r="L3957" s="332"/>
      <c r="M3957" s="332"/>
      <c r="N3957" s="333"/>
    </row>
    <row r="3958" spans="2:14" x14ac:dyDescent="0.2">
      <c r="B3958" s="328"/>
      <c r="C3958" s="328"/>
      <c r="D3958" s="329"/>
      <c r="E3958" s="330"/>
      <c r="F3958" s="330"/>
      <c r="G3958" s="330"/>
      <c r="H3958" s="331"/>
      <c r="I3958" s="332"/>
      <c r="J3958" s="332"/>
      <c r="K3958" s="332"/>
      <c r="L3958" s="332"/>
      <c r="M3958" s="332"/>
      <c r="N3958" s="333"/>
    </row>
    <row r="3959" spans="2:14" x14ac:dyDescent="0.2">
      <c r="B3959" s="328"/>
      <c r="C3959" s="328"/>
      <c r="D3959" s="329"/>
      <c r="E3959" s="330"/>
      <c r="F3959" s="330"/>
      <c r="G3959" s="330"/>
      <c r="H3959" s="331"/>
      <c r="I3959" s="332"/>
      <c r="J3959" s="332"/>
      <c r="K3959" s="332"/>
      <c r="L3959" s="332"/>
      <c r="M3959" s="332"/>
      <c r="N3959" s="333"/>
    </row>
    <row r="3960" spans="2:14" x14ac:dyDescent="0.2">
      <c r="B3960" s="328"/>
      <c r="C3960" s="328"/>
      <c r="D3960" s="329"/>
      <c r="E3960" s="330"/>
      <c r="F3960" s="330"/>
      <c r="G3960" s="330"/>
      <c r="H3960" s="331"/>
      <c r="I3960" s="332"/>
      <c r="J3960" s="332"/>
      <c r="K3960" s="332"/>
      <c r="L3960" s="332"/>
      <c r="M3960" s="332"/>
      <c r="N3960" s="333"/>
    </row>
    <row r="3961" spans="2:14" x14ac:dyDescent="0.2">
      <c r="B3961" s="328"/>
      <c r="C3961" s="328"/>
      <c r="D3961" s="329"/>
      <c r="E3961" s="330"/>
      <c r="F3961" s="330"/>
      <c r="G3961" s="330"/>
      <c r="H3961" s="331"/>
      <c r="I3961" s="332"/>
      <c r="J3961" s="332"/>
      <c r="K3961" s="332"/>
      <c r="L3961" s="332"/>
      <c r="M3961" s="332"/>
      <c r="N3961" s="333"/>
    </row>
    <row r="3962" spans="2:14" x14ac:dyDescent="0.2">
      <c r="B3962" s="328"/>
      <c r="C3962" s="328"/>
      <c r="D3962" s="329"/>
      <c r="E3962" s="330"/>
      <c r="F3962" s="330"/>
      <c r="G3962" s="330"/>
      <c r="H3962" s="331"/>
      <c r="I3962" s="332"/>
      <c r="J3962" s="332"/>
      <c r="K3962" s="332"/>
      <c r="L3962" s="332"/>
      <c r="M3962" s="332"/>
      <c r="N3962" s="333"/>
    </row>
    <row r="3963" spans="2:14" x14ac:dyDescent="0.2">
      <c r="B3963" s="328"/>
      <c r="C3963" s="328"/>
      <c r="D3963" s="329"/>
      <c r="E3963" s="330"/>
      <c r="F3963" s="330"/>
      <c r="G3963" s="330"/>
      <c r="H3963" s="331"/>
      <c r="I3963" s="332"/>
      <c r="J3963" s="332"/>
      <c r="K3963" s="332"/>
      <c r="L3963" s="332"/>
      <c r="M3963" s="332"/>
      <c r="N3963" s="333"/>
    </row>
    <row r="3964" spans="2:14" x14ac:dyDescent="0.2">
      <c r="B3964" s="328"/>
      <c r="C3964" s="328"/>
      <c r="D3964" s="329"/>
      <c r="E3964" s="330"/>
      <c r="F3964" s="330"/>
      <c r="G3964" s="330"/>
      <c r="H3964" s="331"/>
      <c r="I3964" s="332"/>
      <c r="J3964" s="332"/>
      <c r="K3964" s="332"/>
      <c r="L3964" s="332"/>
      <c r="M3964" s="332"/>
      <c r="N3964" s="333"/>
    </row>
    <row r="3965" spans="2:14" x14ac:dyDescent="0.2">
      <c r="B3965" s="328"/>
      <c r="C3965" s="328"/>
      <c r="D3965" s="329"/>
      <c r="E3965" s="330"/>
      <c r="F3965" s="330"/>
      <c r="G3965" s="330"/>
      <c r="H3965" s="331"/>
      <c r="I3965" s="332"/>
      <c r="J3965" s="332"/>
      <c r="K3965" s="332"/>
      <c r="L3965" s="332"/>
      <c r="M3965" s="332"/>
      <c r="N3965" s="333"/>
    </row>
    <row r="3966" spans="2:14" x14ac:dyDescent="0.2">
      <c r="B3966" s="328"/>
      <c r="C3966" s="328"/>
      <c r="D3966" s="329"/>
      <c r="E3966" s="330"/>
      <c r="F3966" s="330"/>
      <c r="G3966" s="330"/>
      <c r="H3966" s="331"/>
      <c r="I3966" s="332"/>
      <c r="J3966" s="332"/>
      <c r="K3966" s="332"/>
      <c r="L3966" s="332"/>
      <c r="M3966" s="332"/>
      <c r="N3966" s="333"/>
    </row>
    <row r="3967" spans="2:14" x14ac:dyDescent="0.2">
      <c r="B3967" s="328"/>
      <c r="C3967" s="328"/>
      <c r="D3967" s="329"/>
      <c r="E3967" s="330"/>
      <c r="F3967" s="330"/>
      <c r="G3967" s="330"/>
      <c r="H3967" s="331"/>
      <c r="I3967" s="332"/>
      <c r="J3967" s="332"/>
      <c r="K3967" s="332"/>
      <c r="L3967" s="332"/>
      <c r="M3967" s="332"/>
      <c r="N3967" s="333"/>
    </row>
    <row r="3968" spans="2:14" x14ac:dyDescent="0.2">
      <c r="B3968" s="328"/>
      <c r="C3968" s="328"/>
      <c r="D3968" s="329"/>
      <c r="E3968" s="330"/>
      <c r="F3968" s="330"/>
      <c r="G3968" s="330"/>
      <c r="H3968" s="331"/>
      <c r="I3968" s="332"/>
      <c r="J3968" s="332"/>
      <c r="K3968" s="332"/>
      <c r="L3968" s="332"/>
      <c r="M3968" s="332"/>
      <c r="N3968" s="333"/>
    </row>
    <row r="3969" spans="2:14" x14ac:dyDescent="0.2">
      <c r="B3969" s="328"/>
      <c r="C3969" s="328"/>
      <c r="D3969" s="329"/>
      <c r="E3969" s="330"/>
      <c r="F3969" s="330"/>
      <c r="G3969" s="330"/>
      <c r="H3969" s="331"/>
      <c r="I3969" s="332"/>
      <c r="J3969" s="332"/>
      <c r="K3969" s="332"/>
      <c r="L3969" s="332"/>
      <c r="M3969" s="332"/>
      <c r="N3969" s="333"/>
    </row>
    <row r="3970" spans="2:14" x14ac:dyDescent="0.2">
      <c r="B3970" s="328"/>
      <c r="C3970" s="328"/>
      <c r="D3970" s="329"/>
      <c r="E3970" s="330"/>
      <c r="F3970" s="330"/>
      <c r="G3970" s="330"/>
      <c r="H3970" s="331"/>
      <c r="I3970" s="332"/>
      <c r="J3970" s="332"/>
      <c r="K3970" s="332"/>
      <c r="L3970" s="332"/>
      <c r="M3970" s="332"/>
      <c r="N3970" s="333"/>
    </row>
    <row r="3971" spans="2:14" x14ac:dyDescent="0.2">
      <c r="B3971" s="328"/>
      <c r="C3971" s="328"/>
      <c r="D3971" s="329"/>
      <c r="E3971" s="330"/>
      <c r="F3971" s="330"/>
      <c r="G3971" s="330"/>
      <c r="H3971" s="331"/>
      <c r="I3971" s="332"/>
      <c r="J3971" s="332"/>
      <c r="K3971" s="332"/>
      <c r="L3971" s="332"/>
      <c r="M3971" s="332"/>
      <c r="N3971" s="333"/>
    </row>
    <row r="3972" spans="2:14" x14ac:dyDescent="0.2">
      <c r="B3972" s="328"/>
      <c r="C3972" s="328"/>
      <c r="D3972" s="329"/>
      <c r="E3972" s="330"/>
      <c r="F3972" s="330"/>
      <c r="G3972" s="330"/>
      <c r="H3972" s="331"/>
      <c r="I3972" s="332"/>
      <c r="J3972" s="332"/>
      <c r="K3972" s="332"/>
      <c r="L3972" s="332"/>
      <c r="M3972" s="332"/>
      <c r="N3972" s="333"/>
    </row>
    <row r="3973" spans="2:14" x14ac:dyDescent="0.2">
      <c r="B3973" s="328"/>
      <c r="C3973" s="328"/>
      <c r="D3973" s="329"/>
      <c r="E3973" s="330"/>
      <c r="F3973" s="330"/>
      <c r="G3973" s="330"/>
      <c r="H3973" s="331"/>
      <c r="I3973" s="332"/>
      <c r="J3973" s="332"/>
      <c r="K3973" s="332"/>
      <c r="L3973" s="332"/>
      <c r="M3973" s="332"/>
      <c r="N3973" s="333"/>
    </row>
    <row r="3974" spans="2:14" x14ac:dyDescent="0.2">
      <c r="B3974" s="328"/>
      <c r="C3974" s="328"/>
      <c r="D3974" s="329"/>
      <c r="E3974" s="330"/>
      <c r="F3974" s="330"/>
      <c r="G3974" s="330"/>
      <c r="H3974" s="331"/>
      <c r="I3974" s="332"/>
      <c r="J3974" s="332"/>
      <c r="K3974" s="332"/>
      <c r="L3974" s="332"/>
      <c r="M3974" s="332"/>
      <c r="N3974" s="333"/>
    </row>
    <row r="3975" spans="2:14" x14ac:dyDescent="0.2">
      <c r="B3975" s="328"/>
      <c r="C3975" s="328"/>
      <c r="D3975" s="329"/>
      <c r="E3975" s="330"/>
      <c r="F3975" s="330"/>
      <c r="G3975" s="330"/>
      <c r="H3975" s="331"/>
      <c r="I3975" s="332"/>
      <c r="J3975" s="332"/>
      <c r="K3975" s="332"/>
      <c r="L3975" s="332"/>
      <c r="M3975" s="332"/>
      <c r="N3975" s="333"/>
    </row>
    <row r="3976" spans="2:14" x14ac:dyDescent="0.2">
      <c r="B3976" s="328"/>
      <c r="C3976" s="328"/>
      <c r="D3976" s="329"/>
      <c r="E3976" s="330"/>
      <c r="F3976" s="330"/>
      <c r="G3976" s="330"/>
      <c r="H3976" s="331"/>
      <c r="I3976" s="332"/>
      <c r="J3976" s="332"/>
      <c r="K3976" s="332"/>
      <c r="L3976" s="332"/>
      <c r="M3976" s="332"/>
      <c r="N3976" s="333"/>
    </row>
    <row r="3977" spans="2:14" x14ac:dyDescent="0.2">
      <c r="B3977" s="328"/>
      <c r="C3977" s="328"/>
      <c r="D3977" s="329"/>
      <c r="E3977" s="330"/>
      <c r="F3977" s="330"/>
      <c r="G3977" s="330"/>
      <c r="H3977" s="331"/>
      <c r="I3977" s="332"/>
      <c r="J3977" s="332"/>
      <c r="K3977" s="332"/>
      <c r="L3977" s="332"/>
      <c r="M3977" s="332"/>
      <c r="N3977" s="333"/>
    </row>
    <row r="3978" spans="2:14" x14ac:dyDescent="0.2">
      <c r="B3978" s="328"/>
      <c r="C3978" s="328"/>
      <c r="D3978" s="329"/>
      <c r="E3978" s="330"/>
      <c r="F3978" s="330"/>
      <c r="G3978" s="330"/>
      <c r="H3978" s="331"/>
      <c r="I3978" s="332"/>
      <c r="J3978" s="332"/>
      <c r="K3978" s="332"/>
      <c r="L3978" s="332"/>
      <c r="M3978" s="332"/>
      <c r="N3978" s="333"/>
    </row>
    <row r="3979" spans="2:14" x14ac:dyDescent="0.2">
      <c r="B3979" s="328"/>
      <c r="C3979" s="328"/>
      <c r="D3979" s="329"/>
      <c r="E3979" s="330"/>
      <c r="F3979" s="330"/>
      <c r="G3979" s="330"/>
      <c r="H3979" s="331"/>
      <c r="I3979" s="332"/>
      <c r="J3979" s="332"/>
      <c r="K3979" s="332"/>
      <c r="L3979" s="332"/>
      <c r="M3979" s="332"/>
      <c r="N3979" s="333"/>
    </row>
    <row r="3980" spans="2:14" x14ac:dyDescent="0.2">
      <c r="B3980" s="328"/>
      <c r="C3980" s="328"/>
      <c r="D3980" s="329"/>
      <c r="E3980" s="330"/>
      <c r="F3980" s="330"/>
      <c r="G3980" s="330"/>
      <c r="H3980" s="331"/>
      <c r="I3980" s="332"/>
      <c r="J3980" s="332"/>
      <c r="K3980" s="332"/>
      <c r="L3980" s="332"/>
      <c r="M3980" s="332"/>
      <c r="N3980" s="333"/>
    </row>
    <row r="3981" spans="2:14" x14ac:dyDescent="0.2">
      <c r="B3981" s="328"/>
      <c r="C3981" s="328"/>
      <c r="D3981" s="329"/>
      <c r="E3981" s="330"/>
      <c r="F3981" s="330"/>
      <c r="G3981" s="330"/>
      <c r="H3981" s="331"/>
      <c r="I3981" s="332"/>
      <c r="J3981" s="332"/>
      <c r="K3981" s="332"/>
      <c r="L3981" s="332"/>
      <c r="M3981" s="332"/>
      <c r="N3981" s="333"/>
    </row>
    <row r="3982" spans="2:14" x14ac:dyDescent="0.2">
      <c r="B3982" s="328"/>
      <c r="C3982" s="328"/>
      <c r="D3982" s="329"/>
      <c r="E3982" s="330"/>
      <c r="F3982" s="330"/>
      <c r="G3982" s="330"/>
      <c r="H3982" s="331"/>
      <c r="I3982" s="332"/>
      <c r="J3982" s="332"/>
      <c r="K3982" s="332"/>
      <c r="L3982" s="332"/>
      <c r="M3982" s="332"/>
      <c r="N3982" s="333"/>
    </row>
    <row r="3983" spans="2:14" x14ac:dyDescent="0.2">
      <c r="B3983" s="328"/>
      <c r="C3983" s="328"/>
      <c r="D3983" s="329"/>
      <c r="E3983" s="330"/>
      <c r="F3983" s="330"/>
      <c r="G3983" s="330"/>
      <c r="H3983" s="331"/>
      <c r="I3983" s="332"/>
      <c r="J3983" s="332"/>
      <c r="K3983" s="332"/>
      <c r="L3983" s="332"/>
      <c r="M3983" s="332"/>
      <c r="N3983" s="333"/>
    </row>
    <row r="3984" spans="2:14" x14ac:dyDescent="0.2">
      <c r="B3984" s="328"/>
      <c r="C3984" s="328"/>
      <c r="D3984" s="329"/>
      <c r="E3984" s="330"/>
      <c r="F3984" s="330"/>
      <c r="G3984" s="330"/>
      <c r="H3984" s="331"/>
      <c r="I3984" s="332"/>
      <c r="J3984" s="332"/>
      <c r="K3984" s="332"/>
      <c r="L3984" s="332"/>
      <c r="M3984" s="332"/>
      <c r="N3984" s="333"/>
    </row>
    <row r="3985" spans="2:14" x14ac:dyDescent="0.2">
      <c r="B3985" s="328"/>
      <c r="C3985" s="328"/>
      <c r="D3985" s="329"/>
      <c r="E3985" s="330"/>
      <c r="F3985" s="330"/>
      <c r="G3985" s="330"/>
      <c r="H3985" s="331"/>
      <c r="I3985" s="332"/>
      <c r="J3985" s="332"/>
      <c r="K3985" s="332"/>
      <c r="L3985" s="332"/>
      <c r="M3985" s="332"/>
      <c r="N3985" s="333"/>
    </row>
    <row r="3986" spans="2:14" x14ac:dyDescent="0.2">
      <c r="B3986" s="328"/>
      <c r="C3986" s="328"/>
      <c r="D3986" s="329"/>
      <c r="E3986" s="330"/>
      <c r="F3986" s="330"/>
      <c r="G3986" s="330"/>
      <c r="H3986" s="331"/>
      <c r="I3986" s="332"/>
      <c r="J3986" s="332"/>
      <c r="K3986" s="332"/>
      <c r="L3986" s="332"/>
      <c r="M3986" s="332"/>
      <c r="N3986" s="333"/>
    </row>
    <row r="3987" spans="2:14" x14ac:dyDescent="0.2">
      <c r="B3987" s="328"/>
      <c r="C3987" s="328"/>
      <c r="D3987" s="329"/>
      <c r="E3987" s="330"/>
      <c r="F3987" s="330"/>
      <c r="G3987" s="330"/>
      <c r="H3987" s="331"/>
      <c r="I3987" s="332"/>
      <c r="J3987" s="332"/>
      <c r="K3987" s="332"/>
      <c r="L3987" s="332"/>
      <c r="M3987" s="332"/>
      <c r="N3987" s="333"/>
    </row>
    <row r="3988" spans="2:14" x14ac:dyDescent="0.2">
      <c r="B3988" s="328"/>
      <c r="C3988" s="328"/>
      <c r="D3988" s="329"/>
      <c r="E3988" s="330"/>
      <c r="F3988" s="330"/>
      <c r="G3988" s="330"/>
      <c r="H3988" s="331"/>
      <c r="I3988" s="332"/>
      <c r="J3988" s="332"/>
      <c r="K3988" s="332"/>
      <c r="L3988" s="332"/>
      <c r="M3988" s="332"/>
      <c r="N3988" s="333"/>
    </row>
    <row r="3989" spans="2:14" x14ac:dyDescent="0.2">
      <c r="B3989" s="328"/>
      <c r="C3989" s="328"/>
      <c r="D3989" s="329"/>
      <c r="E3989" s="330"/>
      <c r="F3989" s="330"/>
      <c r="G3989" s="330"/>
      <c r="H3989" s="331"/>
      <c r="I3989" s="332"/>
      <c r="J3989" s="332"/>
      <c r="K3989" s="332"/>
      <c r="L3989" s="332"/>
      <c r="M3989" s="332"/>
      <c r="N3989" s="333"/>
    </row>
    <row r="3990" spans="2:14" x14ac:dyDescent="0.2">
      <c r="B3990" s="328"/>
      <c r="C3990" s="328"/>
      <c r="D3990" s="329"/>
      <c r="E3990" s="330"/>
      <c r="F3990" s="330"/>
      <c r="G3990" s="330"/>
      <c r="H3990" s="331"/>
      <c r="I3990" s="332"/>
      <c r="J3990" s="332"/>
      <c r="K3990" s="332"/>
      <c r="L3990" s="332"/>
      <c r="M3990" s="332"/>
      <c r="N3990" s="333"/>
    </row>
    <row r="3991" spans="2:14" x14ac:dyDescent="0.2">
      <c r="B3991" s="328"/>
      <c r="C3991" s="328"/>
      <c r="D3991" s="329"/>
      <c r="E3991" s="330"/>
      <c r="F3991" s="330"/>
      <c r="G3991" s="330"/>
      <c r="H3991" s="331"/>
      <c r="I3991" s="332"/>
      <c r="J3991" s="332"/>
      <c r="K3991" s="332"/>
      <c r="L3991" s="332"/>
      <c r="M3991" s="332"/>
      <c r="N3991" s="333"/>
    </row>
    <row r="3992" spans="2:14" x14ac:dyDescent="0.2">
      <c r="B3992" s="328"/>
      <c r="C3992" s="328"/>
      <c r="D3992" s="329"/>
      <c r="E3992" s="330"/>
      <c r="F3992" s="330"/>
      <c r="G3992" s="330"/>
      <c r="H3992" s="331"/>
      <c r="I3992" s="332"/>
      <c r="J3992" s="332"/>
      <c r="K3992" s="332"/>
      <c r="L3992" s="332"/>
      <c r="M3992" s="332"/>
      <c r="N3992" s="333"/>
    </row>
    <row r="3993" spans="2:14" x14ac:dyDescent="0.2">
      <c r="B3993" s="328"/>
      <c r="C3993" s="328"/>
      <c r="D3993" s="329"/>
      <c r="E3993" s="330"/>
      <c r="F3993" s="330"/>
      <c r="G3993" s="330"/>
      <c r="H3993" s="331"/>
      <c r="I3993" s="332"/>
      <c r="J3993" s="332"/>
      <c r="K3993" s="332"/>
      <c r="L3993" s="332"/>
      <c r="M3993" s="332"/>
      <c r="N3993" s="333"/>
    </row>
    <row r="3994" spans="2:14" x14ac:dyDescent="0.2">
      <c r="B3994" s="328"/>
      <c r="C3994" s="328"/>
      <c r="D3994" s="329"/>
      <c r="E3994" s="330"/>
      <c r="F3994" s="330"/>
      <c r="G3994" s="330"/>
      <c r="H3994" s="331"/>
      <c r="I3994" s="332"/>
      <c r="J3994" s="332"/>
      <c r="K3994" s="332"/>
      <c r="L3994" s="332"/>
      <c r="M3994" s="332"/>
      <c r="N3994" s="333"/>
    </row>
    <row r="3995" spans="2:14" x14ac:dyDescent="0.2">
      <c r="B3995" s="328"/>
      <c r="C3995" s="328"/>
      <c r="D3995" s="329"/>
      <c r="E3995" s="330"/>
      <c r="F3995" s="330"/>
      <c r="G3995" s="330"/>
      <c r="H3995" s="331"/>
      <c r="I3995" s="332"/>
      <c r="J3995" s="332"/>
      <c r="K3995" s="332"/>
      <c r="L3995" s="332"/>
      <c r="M3995" s="332"/>
      <c r="N3995" s="333"/>
    </row>
    <row r="3996" spans="2:14" x14ac:dyDescent="0.2">
      <c r="B3996" s="328"/>
      <c r="C3996" s="328"/>
      <c r="D3996" s="329"/>
      <c r="E3996" s="330"/>
      <c r="F3996" s="330"/>
      <c r="G3996" s="330"/>
      <c r="H3996" s="331"/>
      <c r="I3996" s="332"/>
      <c r="J3996" s="332"/>
      <c r="K3996" s="332"/>
      <c r="L3996" s="332"/>
      <c r="M3996" s="332"/>
      <c r="N3996" s="333"/>
    </row>
    <row r="3997" spans="2:14" x14ac:dyDescent="0.2">
      <c r="B3997" s="328"/>
      <c r="C3997" s="328"/>
      <c r="D3997" s="329"/>
      <c r="E3997" s="330"/>
      <c r="F3997" s="330"/>
      <c r="G3997" s="330"/>
      <c r="H3997" s="331"/>
      <c r="I3997" s="332"/>
      <c r="J3997" s="332"/>
      <c r="K3997" s="332"/>
      <c r="L3997" s="332"/>
      <c r="M3997" s="332"/>
      <c r="N3997" s="333"/>
    </row>
    <row r="3998" spans="2:14" x14ac:dyDescent="0.2">
      <c r="B3998" s="328"/>
      <c r="C3998" s="328"/>
      <c r="D3998" s="329"/>
      <c r="E3998" s="330"/>
      <c r="F3998" s="330"/>
      <c r="G3998" s="330"/>
      <c r="H3998" s="331"/>
      <c r="I3998" s="332"/>
      <c r="J3998" s="332"/>
      <c r="K3998" s="332"/>
      <c r="L3998" s="332"/>
      <c r="M3998" s="332"/>
      <c r="N3998" s="333"/>
    </row>
    <row r="3999" spans="2:14" x14ac:dyDescent="0.2">
      <c r="B3999" s="328"/>
      <c r="C3999" s="328"/>
      <c r="D3999" s="329"/>
      <c r="E3999" s="330"/>
      <c r="F3999" s="330"/>
      <c r="G3999" s="330"/>
      <c r="H3999" s="331"/>
      <c r="I3999" s="332"/>
      <c r="J3999" s="332"/>
      <c r="K3999" s="332"/>
      <c r="L3999" s="332"/>
      <c r="M3999" s="332"/>
      <c r="N3999" s="333"/>
    </row>
    <row r="4000" spans="2:14" x14ac:dyDescent="0.2">
      <c r="B4000" s="328"/>
      <c r="C4000" s="328"/>
      <c r="D4000" s="329"/>
      <c r="E4000" s="330"/>
      <c r="F4000" s="330"/>
      <c r="G4000" s="330"/>
      <c r="H4000" s="331"/>
      <c r="I4000" s="332"/>
      <c r="J4000" s="332"/>
      <c r="K4000" s="332"/>
      <c r="L4000" s="332"/>
      <c r="M4000" s="332"/>
      <c r="N4000" s="333"/>
    </row>
    <row r="4001" spans="2:14" x14ac:dyDescent="0.2">
      <c r="B4001" s="328"/>
      <c r="C4001" s="328"/>
      <c r="D4001" s="329"/>
      <c r="E4001" s="330"/>
      <c r="F4001" s="330"/>
      <c r="G4001" s="330"/>
      <c r="H4001" s="331"/>
      <c r="I4001" s="332"/>
      <c r="J4001" s="332"/>
      <c r="K4001" s="332"/>
      <c r="L4001" s="332"/>
      <c r="M4001" s="332"/>
      <c r="N4001" s="333"/>
    </row>
    <row r="4002" spans="2:14" x14ac:dyDescent="0.2">
      <c r="B4002" s="328"/>
      <c r="C4002" s="328"/>
      <c r="D4002" s="329"/>
      <c r="E4002" s="330"/>
      <c r="F4002" s="330"/>
      <c r="G4002" s="330"/>
      <c r="H4002" s="331"/>
      <c r="I4002" s="332"/>
      <c r="J4002" s="332"/>
      <c r="K4002" s="332"/>
      <c r="L4002" s="332"/>
      <c r="M4002" s="332"/>
      <c r="N4002" s="333"/>
    </row>
    <row r="4003" spans="2:14" x14ac:dyDescent="0.2">
      <c r="B4003" s="328"/>
      <c r="C4003" s="328"/>
      <c r="D4003" s="329"/>
      <c r="E4003" s="330"/>
      <c r="F4003" s="330"/>
      <c r="G4003" s="330"/>
      <c r="H4003" s="331"/>
      <c r="I4003" s="332"/>
      <c r="J4003" s="332"/>
      <c r="K4003" s="332"/>
      <c r="L4003" s="332"/>
      <c r="M4003" s="332"/>
      <c r="N4003" s="333"/>
    </row>
    <row r="4004" spans="2:14" x14ac:dyDescent="0.2">
      <c r="B4004" s="328"/>
      <c r="C4004" s="328"/>
      <c r="D4004" s="329"/>
      <c r="E4004" s="330"/>
      <c r="F4004" s="330"/>
      <c r="G4004" s="330"/>
      <c r="H4004" s="331"/>
      <c r="I4004" s="332"/>
      <c r="J4004" s="332"/>
      <c r="K4004" s="332"/>
      <c r="L4004" s="332"/>
      <c r="M4004" s="332"/>
      <c r="N4004" s="333"/>
    </row>
    <row r="4005" spans="2:14" x14ac:dyDescent="0.2">
      <c r="B4005" s="328"/>
      <c r="C4005" s="328"/>
      <c r="D4005" s="329"/>
      <c r="E4005" s="330"/>
      <c r="F4005" s="330"/>
      <c r="G4005" s="330"/>
      <c r="H4005" s="331"/>
      <c r="I4005" s="332"/>
      <c r="J4005" s="332"/>
      <c r="K4005" s="332"/>
      <c r="L4005" s="332"/>
      <c r="M4005" s="332"/>
      <c r="N4005" s="333"/>
    </row>
    <row r="4006" spans="2:14" x14ac:dyDescent="0.2">
      <c r="B4006" s="328"/>
      <c r="C4006" s="328"/>
      <c r="D4006" s="329"/>
      <c r="E4006" s="330"/>
      <c r="F4006" s="330"/>
      <c r="G4006" s="330"/>
      <c r="H4006" s="331"/>
      <c r="I4006" s="332"/>
      <c r="J4006" s="332"/>
      <c r="K4006" s="332"/>
      <c r="L4006" s="332"/>
      <c r="M4006" s="332"/>
      <c r="N4006" s="333"/>
    </row>
    <row r="4007" spans="2:14" x14ac:dyDescent="0.2">
      <c r="B4007" s="328"/>
      <c r="C4007" s="328"/>
      <c r="D4007" s="329"/>
      <c r="E4007" s="330"/>
      <c r="F4007" s="330"/>
      <c r="G4007" s="330"/>
      <c r="H4007" s="331"/>
      <c r="I4007" s="332"/>
      <c r="J4007" s="332"/>
      <c r="K4007" s="332"/>
      <c r="L4007" s="332"/>
      <c r="M4007" s="332"/>
      <c r="N4007" s="333"/>
    </row>
    <row r="4008" spans="2:14" x14ac:dyDescent="0.2">
      <c r="B4008" s="328"/>
      <c r="C4008" s="328"/>
      <c r="D4008" s="329"/>
      <c r="E4008" s="330"/>
      <c r="F4008" s="330"/>
      <c r="G4008" s="330"/>
      <c r="H4008" s="331"/>
      <c r="I4008" s="332"/>
      <c r="J4008" s="332"/>
      <c r="K4008" s="332"/>
      <c r="L4008" s="332"/>
      <c r="M4008" s="332"/>
      <c r="N4008" s="333"/>
    </row>
    <row r="4009" spans="2:14" x14ac:dyDescent="0.2">
      <c r="B4009" s="328"/>
      <c r="C4009" s="328"/>
      <c r="D4009" s="329"/>
      <c r="E4009" s="330"/>
      <c r="F4009" s="330"/>
      <c r="G4009" s="330"/>
      <c r="H4009" s="331"/>
      <c r="I4009" s="332"/>
      <c r="J4009" s="332"/>
      <c r="K4009" s="332"/>
      <c r="L4009" s="332"/>
      <c r="M4009" s="332"/>
      <c r="N4009" s="333"/>
    </row>
    <row r="4010" spans="2:14" x14ac:dyDescent="0.2">
      <c r="B4010" s="328"/>
      <c r="C4010" s="328"/>
      <c r="D4010" s="329"/>
      <c r="E4010" s="330"/>
      <c r="F4010" s="330"/>
      <c r="G4010" s="330"/>
      <c r="H4010" s="331"/>
      <c r="I4010" s="332"/>
      <c r="J4010" s="332"/>
      <c r="K4010" s="332"/>
      <c r="L4010" s="332"/>
      <c r="M4010" s="332"/>
      <c r="N4010" s="333"/>
    </row>
    <row r="4011" spans="2:14" x14ac:dyDescent="0.2">
      <c r="B4011" s="328"/>
      <c r="C4011" s="328"/>
      <c r="D4011" s="329"/>
      <c r="E4011" s="330"/>
      <c r="F4011" s="330"/>
      <c r="G4011" s="330"/>
      <c r="H4011" s="331"/>
      <c r="I4011" s="332"/>
      <c r="J4011" s="332"/>
      <c r="K4011" s="332"/>
      <c r="L4011" s="332"/>
      <c r="M4011" s="332"/>
      <c r="N4011" s="333"/>
    </row>
    <row r="4012" spans="2:14" x14ac:dyDescent="0.2">
      <c r="B4012" s="328"/>
      <c r="C4012" s="328"/>
      <c r="D4012" s="329"/>
      <c r="E4012" s="330"/>
      <c r="F4012" s="330"/>
      <c r="G4012" s="330"/>
      <c r="H4012" s="331"/>
      <c r="I4012" s="332"/>
      <c r="J4012" s="332"/>
      <c r="K4012" s="332"/>
      <c r="L4012" s="332"/>
      <c r="M4012" s="332"/>
      <c r="N4012" s="333"/>
    </row>
    <row r="4013" spans="2:14" x14ac:dyDescent="0.2">
      <c r="B4013" s="328"/>
      <c r="C4013" s="328"/>
      <c r="D4013" s="329"/>
      <c r="E4013" s="330"/>
      <c r="F4013" s="330"/>
      <c r="G4013" s="330"/>
      <c r="H4013" s="331"/>
      <c r="I4013" s="332"/>
      <c r="J4013" s="332"/>
      <c r="K4013" s="332"/>
      <c r="L4013" s="332"/>
      <c r="M4013" s="332"/>
      <c r="N4013" s="333"/>
    </row>
    <row r="4014" spans="2:14" x14ac:dyDescent="0.2">
      <c r="B4014" s="328"/>
      <c r="C4014" s="328"/>
      <c r="D4014" s="329"/>
      <c r="E4014" s="330"/>
      <c r="F4014" s="330"/>
      <c r="G4014" s="330"/>
      <c r="H4014" s="331"/>
      <c r="I4014" s="332"/>
      <c r="J4014" s="332"/>
      <c r="K4014" s="332"/>
      <c r="L4014" s="332"/>
      <c r="M4014" s="332"/>
      <c r="N4014" s="333"/>
    </row>
    <row r="4015" spans="2:14" x14ac:dyDescent="0.2">
      <c r="B4015" s="328"/>
      <c r="C4015" s="328"/>
      <c r="D4015" s="329"/>
      <c r="E4015" s="330"/>
      <c r="F4015" s="330"/>
      <c r="G4015" s="330"/>
      <c r="H4015" s="331"/>
      <c r="I4015" s="332"/>
      <c r="J4015" s="332"/>
      <c r="K4015" s="332"/>
      <c r="L4015" s="332"/>
      <c r="M4015" s="332"/>
      <c r="N4015" s="333"/>
    </row>
    <row r="4016" spans="2:14" x14ac:dyDescent="0.2">
      <c r="B4016" s="328"/>
      <c r="C4016" s="328"/>
      <c r="D4016" s="329"/>
      <c r="E4016" s="330"/>
      <c r="F4016" s="330"/>
      <c r="G4016" s="330"/>
      <c r="H4016" s="331"/>
      <c r="I4016" s="332"/>
      <c r="J4016" s="332"/>
      <c r="K4016" s="332"/>
      <c r="L4016" s="332"/>
      <c r="M4016" s="332"/>
      <c r="N4016" s="333"/>
    </row>
    <row r="4017" spans="2:14" x14ac:dyDescent="0.2">
      <c r="B4017" s="328"/>
      <c r="C4017" s="328"/>
      <c r="D4017" s="329"/>
      <c r="E4017" s="330"/>
      <c r="F4017" s="330"/>
      <c r="G4017" s="330"/>
      <c r="H4017" s="331"/>
      <c r="I4017" s="332"/>
      <c r="J4017" s="332"/>
      <c r="K4017" s="332"/>
      <c r="L4017" s="332"/>
      <c r="M4017" s="332"/>
      <c r="N4017" s="333"/>
    </row>
    <row r="4018" spans="2:14" x14ac:dyDescent="0.2">
      <c r="B4018" s="328"/>
      <c r="C4018" s="328"/>
      <c r="D4018" s="329"/>
      <c r="E4018" s="330"/>
      <c r="F4018" s="330"/>
      <c r="G4018" s="330"/>
      <c r="H4018" s="331"/>
      <c r="I4018" s="332"/>
      <c r="J4018" s="332"/>
      <c r="K4018" s="332"/>
      <c r="L4018" s="332"/>
      <c r="M4018" s="332"/>
      <c r="N4018" s="333"/>
    </row>
    <row r="4019" spans="2:14" x14ac:dyDescent="0.2">
      <c r="B4019" s="328"/>
      <c r="C4019" s="328"/>
      <c r="D4019" s="329"/>
      <c r="E4019" s="330"/>
      <c r="F4019" s="330"/>
      <c r="G4019" s="330"/>
      <c r="H4019" s="331"/>
      <c r="I4019" s="332"/>
      <c r="J4019" s="332"/>
      <c r="K4019" s="332"/>
      <c r="L4019" s="332"/>
      <c r="M4019" s="332"/>
      <c r="N4019" s="333"/>
    </row>
    <row r="4020" spans="2:14" x14ac:dyDescent="0.2">
      <c r="B4020" s="328"/>
      <c r="C4020" s="328"/>
      <c r="D4020" s="329"/>
      <c r="E4020" s="330"/>
      <c r="F4020" s="330"/>
      <c r="G4020" s="330"/>
      <c r="H4020" s="331"/>
      <c r="I4020" s="332"/>
      <c r="J4020" s="332"/>
      <c r="K4020" s="332"/>
      <c r="L4020" s="332"/>
      <c r="M4020" s="332"/>
      <c r="N4020" s="333"/>
    </row>
    <row r="4021" spans="2:14" x14ac:dyDescent="0.2">
      <c r="B4021" s="328"/>
      <c r="C4021" s="328"/>
      <c r="D4021" s="329"/>
      <c r="E4021" s="330"/>
      <c r="F4021" s="330"/>
      <c r="G4021" s="330"/>
      <c r="H4021" s="331"/>
      <c r="I4021" s="332"/>
      <c r="J4021" s="332"/>
      <c r="K4021" s="332"/>
      <c r="L4021" s="332"/>
      <c r="M4021" s="332"/>
      <c r="N4021" s="333"/>
    </row>
    <row r="4022" spans="2:14" x14ac:dyDescent="0.2">
      <c r="B4022" s="328"/>
      <c r="C4022" s="328"/>
      <c r="D4022" s="329"/>
      <c r="E4022" s="330"/>
      <c r="F4022" s="330"/>
      <c r="G4022" s="330"/>
      <c r="H4022" s="331"/>
      <c r="I4022" s="332"/>
      <c r="J4022" s="332"/>
      <c r="K4022" s="332"/>
      <c r="L4022" s="332"/>
      <c r="M4022" s="332"/>
      <c r="N4022" s="333"/>
    </row>
    <row r="4023" spans="2:14" x14ac:dyDescent="0.2">
      <c r="B4023" s="328"/>
      <c r="C4023" s="328"/>
      <c r="D4023" s="329"/>
      <c r="E4023" s="330"/>
      <c r="F4023" s="330"/>
      <c r="G4023" s="330"/>
      <c r="H4023" s="331"/>
      <c r="I4023" s="332"/>
      <c r="J4023" s="332"/>
      <c r="K4023" s="332"/>
      <c r="L4023" s="332"/>
      <c r="M4023" s="332"/>
      <c r="N4023" s="333"/>
    </row>
    <row r="4024" spans="2:14" x14ac:dyDescent="0.2">
      <c r="B4024" s="328"/>
      <c r="C4024" s="328"/>
      <c r="D4024" s="329"/>
      <c r="E4024" s="330"/>
      <c r="F4024" s="330"/>
      <c r="G4024" s="330"/>
      <c r="H4024" s="331"/>
      <c r="I4024" s="332"/>
      <c r="J4024" s="332"/>
      <c r="K4024" s="332"/>
      <c r="L4024" s="332"/>
      <c r="M4024" s="332"/>
      <c r="N4024" s="333"/>
    </row>
    <row r="4025" spans="2:14" x14ac:dyDescent="0.2">
      <c r="B4025" s="328"/>
      <c r="C4025" s="328"/>
      <c r="D4025" s="329"/>
      <c r="E4025" s="330"/>
      <c r="F4025" s="330"/>
      <c r="G4025" s="330"/>
      <c r="H4025" s="331"/>
      <c r="I4025" s="332"/>
      <c r="J4025" s="332"/>
      <c r="K4025" s="332"/>
      <c r="L4025" s="332"/>
      <c r="M4025" s="332"/>
      <c r="N4025" s="333"/>
    </row>
    <row r="4026" spans="2:14" x14ac:dyDescent="0.2">
      <c r="B4026" s="328"/>
      <c r="C4026" s="328"/>
      <c r="D4026" s="329"/>
      <c r="E4026" s="330"/>
      <c r="F4026" s="330"/>
      <c r="G4026" s="330"/>
      <c r="H4026" s="331"/>
      <c r="I4026" s="332"/>
      <c r="J4026" s="332"/>
      <c r="K4026" s="332"/>
      <c r="L4026" s="332"/>
      <c r="M4026" s="332"/>
      <c r="N4026" s="333"/>
    </row>
    <row r="4027" spans="2:14" x14ac:dyDescent="0.2">
      <c r="B4027" s="328"/>
      <c r="C4027" s="328"/>
      <c r="D4027" s="329"/>
      <c r="E4027" s="330"/>
      <c r="F4027" s="330"/>
      <c r="G4027" s="330"/>
      <c r="H4027" s="331"/>
      <c r="I4027" s="332"/>
      <c r="J4027" s="332"/>
      <c r="K4027" s="332"/>
      <c r="L4027" s="332"/>
      <c r="M4027" s="332"/>
      <c r="N4027" s="333"/>
    </row>
    <row r="4028" spans="2:14" x14ac:dyDescent="0.2">
      <c r="B4028" s="328"/>
      <c r="C4028" s="328"/>
      <c r="D4028" s="329"/>
      <c r="E4028" s="330"/>
      <c r="F4028" s="330"/>
      <c r="G4028" s="330"/>
      <c r="H4028" s="331"/>
      <c r="I4028" s="332"/>
      <c r="J4028" s="332"/>
      <c r="K4028" s="332"/>
      <c r="L4028" s="332"/>
      <c r="M4028" s="332"/>
      <c r="N4028" s="333"/>
    </row>
    <row r="4029" spans="2:14" x14ac:dyDescent="0.2">
      <c r="B4029" s="328"/>
      <c r="C4029" s="328"/>
      <c r="D4029" s="329"/>
      <c r="E4029" s="330"/>
      <c r="F4029" s="330"/>
      <c r="G4029" s="330"/>
      <c r="H4029" s="331"/>
      <c r="I4029" s="332"/>
      <c r="J4029" s="332"/>
      <c r="K4029" s="332"/>
      <c r="L4029" s="332"/>
      <c r="M4029" s="332"/>
      <c r="N4029" s="333"/>
    </row>
    <row r="4030" spans="2:14" x14ac:dyDescent="0.2">
      <c r="B4030" s="328"/>
      <c r="C4030" s="328"/>
      <c r="D4030" s="329"/>
      <c r="E4030" s="330"/>
      <c r="F4030" s="330"/>
      <c r="G4030" s="330"/>
      <c r="H4030" s="331"/>
      <c r="I4030" s="332"/>
      <c r="J4030" s="332"/>
      <c r="K4030" s="332"/>
      <c r="L4030" s="332"/>
      <c r="M4030" s="332"/>
      <c r="N4030" s="333"/>
    </row>
    <row r="4031" spans="2:14" x14ac:dyDescent="0.2">
      <c r="B4031" s="328"/>
      <c r="C4031" s="328"/>
      <c r="D4031" s="329"/>
      <c r="E4031" s="330"/>
      <c r="F4031" s="330"/>
      <c r="G4031" s="330"/>
      <c r="H4031" s="331"/>
      <c r="I4031" s="332"/>
      <c r="J4031" s="332"/>
      <c r="K4031" s="332"/>
      <c r="L4031" s="332"/>
      <c r="M4031" s="332"/>
      <c r="N4031" s="333"/>
    </row>
    <row r="4032" spans="2:14" x14ac:dyDescent="0.2">
      <c r="B4032" s="328"/>
      <c r="C4032" s="328"/>
      <c r="D4032" s="329"/>
      <c r="E4032" s="330"/>
      <c r="F4032" s="330"/>
      <c r="G4032" s="330"/>
      <c r="H4032" s="331"/>
      <c r="I4032" s="332"/>
      <c r="J4032" s="332"/>
      <c r="K4032" s="332"/>
      <c r="L4032" s="332"/>
      <c r="M4032" s="332"/>
      <c r="N4032" s="333"/>
    </row>
    <row r="4033" spans="2:14" x14ac:dyDescent="0.2">
      <c r="B4033" s="328"/>
      <c r="C4033" s="328"/>
      <c r="D4033" s="329"/>
      <c r="E4033" s="330"/>
      <c r="F4033" s="330"/>
      <c r="G4033" s="330"/>
      <c r="H4033" s="331"/>
      <c r="I4033" s="332"/>
      <c r="J4033" s="332"/>
      <c r="K4033" s="332"/>
      <c r="L4033" s="332"/>
      <c r="M4033" s="332"/>
      <c r="N4033" s="333"/>
    </row>
    <row r="4034" spans="2:14" x14ac:dyDescent="0.2">
      <c r="B4034" s="328"/>
      <c r="C4034" s="328"/>
      <c r="D4034" s="329"/>
      <c r="E4034" s="330"/>
      <c r="F4034" s="330"/>
      <c r="G4034" s="330"/>
      <c r="H4034" s="331"/>
      <c r="I4034" s="332"/>
      <c r="J4034" s="332"/>
      <c r="K4034" s="332"/>
      <c r="L4034" s="332"/>
      <c r="M4034" s="332"/>
      <c r="N4034" s="333"/>
    </row>
    <row r="4035" spans="2:14" x14ac:dyDescent="0.2">
      <c r="B4035" s="328"/>
      <c r="C4035" s="328"/>
      <c r="D4035" s="329"/>
      <c r="E4035" s="330"/>
      <c r="F4035" s="330"/>
      <c r="G4035" s="330"/>
      <c r="H4035" s="331"/>
      <c r="I4035" s="332"/>
      <c r="J4035" s="332"/>
      <c r="K4035" s="332"/>
      <c r="L4035" s="332"/>
      <c r="M4035" s="332"/>
      <c r="N4035" s="333"/>
    </row>
    <row r="4036" spans="2:14" x14ac:dyDescent="0.2">
      <c r="B4036" s="328"/>
      <c r="C4036" s="328"/>
      <c r="D4036" s="329"/>
      <c r="E4036" s="330"/>
      <c r="F4036" s="330"/>
      <c r="G4036" s="330"/>
      <c r="H4036" s="331"/>
      <c r="I4036" s="332"/>
      <c r="J4036" s="332"/>
      <c r="K4036" s="332"/>
      <c r="L4036" s="332"/>
      <c r="M4036" s="332"/>
      <c r="N4036" s="333"/>
    </row>
    <row r="4037" spans="2:14" x14ac:dyDescent="0.2">
      <c r="B4037" s="328"/>
      <c r="C4037" s="328"/>
      <c r="D4037" s="329"/>
      <c r="E4037" s="330"/>
      <c r="F4037" s="330"/>
      <c r="G4037" s="330"/>
      <c r="H4037" s="331"/>
      <c r="I4037" s="332"/>
      <c r="J4037" s="332"/>
      <c r="K4037" s="332"/>
      <c r="L4037" s="332"/>
      <c r="M4037" s="332"/>
      <c r="N4037" s="333"/>
    </row>
    <row r="4038" spans="2:14" x14ac:dyDescent="0.2">
      <c r="B4038" s="328"/>
      <c r="C4038" s="328"/>
      <c r="D4038" s="329"/>
      <c r="E4038" s="330"/>
      <c r="F4038" s="330"/>
      <c r="G4038" s="330"/>
      <c r="H4038" s="331"/>
      <c r="I4038" s="332"/>
      <c r="J4038" s="332"/>
      <c r="K4038" s="332"/>
      <c r="L4038" s="332"/>
      <c r="M4038" s="332"/>
      <c r="N4038" s="333"/>
    </row>
    <row r="4039" spans="2:14" x14ac:dyDescent="0.2">
      <c r="B4039" s="328"/>
      <c r="C4039" s="328"/>
      <c r="D4039" s="329"/>
      <c r="E4039" s="330"/>
      <c r="F4039" s="330"/>
      <c r="G4039" s="330"/>
      <c r="H4039" s="331"/>
      <c r="I4039" s="332"/>
      <c r="J4039" s="332"/>
      <c r="K4039" s="332"/>
      <c r="L4039" s="332"/>
      <c r="M4039" s="332"/>
      <c r="N4039" s="333"/>
    </row>
    <row r="4040" spans="2:14" x14ac:dyDescent="0.2">
      <c r="B4040" s="328"/>
      <c r="C4040" s="328"/>
      <c r="D4040" s="329"/>
      <c r="E4040" s="330"/>
      <c r="F4040" s="330"/>
      <c r="G4040" s="330"/>
      <c r="H4040" s="331"/>
      <c r="I4040" s="332"/>
      <c r="J4040" s="332"/>
      <c r="K4040" s="332"/>
      <c r="L4040" s="332"/>
      <c r="M4040" s="332"/>
      <c r="N4040" s="333"/>
    </row>
    <row r="4041" spans="2:14" x14ac:dyDescent="0.2">
      <c r="B4041" s="328"/>
      <c r="C4041" s="328"/>
      <c r="D4041" s="329"/>
      <c r="E4041" s="330"/>
      <c r="F4041" s="330"/>
      <c r="G4041" s="330"/>
      <c r="H4041" s="331"/>
      <c r="I4041" s="332"/>
      <c r="J4041" s="332"/>
      <c r="K4041" s="332"/>
      <c r="L4041" s="332"/>
      <c r="M4041" s="332"/>
      <c r="N4041" s="333"/>
    </row>
    <row r="4042" spans="2:14" x14ac:dyDescent="0.2">
      <c r="B4042" s="328"/>
      <c r="C4042" s="328"/>
      <c r="D4042" s="329"/>
      <c r="E4042" s="330"/>
      <c r="F4042" s="330"/>
      <c r="G4042" s="330"/>
      <c r="H4042" s="331"/>
      <c r="I4042" s="332"/>
      <c r="J4042" s="332"/>
      <c r="K4042" s="332"/>
      <c r="L4042" s="332"/>
      <c r="M4042" s="332"/>
      <c r="N4042" s="333"/>
    </row>
    <row r="4043" spans="2:14" x14ac:dyDescent="0.2">
      <c r="B4043" s="328"/>
      <c r="C4043" s="328"/>
      <c r="D4043" s="329"/>
      <c r="E4043" s="330"/>
      <c r="F4043" s="330"/>
      <c r="G4043" s="330"/>
      <c r="H4043" s="331"/>
      <c r="I4043" s="332"/>
      <c r="J4043" s="332"/>
      <c r="K4043" s="332"/>
      <c r="L4043" s="332"/>
      <c r="M4043" s="332"/>
      <c r="N4043" s="333"/>
    </row>
    <row r="4044" spans="2:14" x14ac:dyDescent="0.2">
      <c r="B4044" s="328"/>
      <c r="C4044" s="328"/>
      <c r="D4044" s="329"/>
      <c r="E4044" s="330"/>
      <c r="F4044" s="330"/>
      <c r="G4044" s="330"/>
      <c r="H4044" s="331"/>
      <c r="I4044" s="332"/>
      <c r="J4044" s="332"/>
      <c r="K4044" s="332"/>
      <c r="L4044" s="332"/>
      <c r="M4044" s="332"/>
      <c r="N4044" s="333"/>
    </row>
    <row r="4045" spans="2:14" x14ac:dyDescent="0.2">
      <c r="B4045" s="328"/>
      <c r="C4045" s="328"/>
      <c r="D4045" s="329"/>
      <c r="E4045" s="330"/>
      <c r="F4045" s="330"/>
      <c r="G4045" s="330"/>
      <c r="H4045" s="331"/>
      <c r="I4045" s="332"/>
      <c r="J4045" s="332"/>
      <c r="K4045" s="332"/>
      <c r="L4045" s="332"/>
      <c r="M4045" s="332"/>
      <c r="N4045" s="333"/>
    </row>
    <row r="4046" spans="2:14" x14ac:dyDescent="0.2">
      <c r="B4046" s="328"/>
      <c r="C4046" s="328"/>
      <c r="D4046" s="329"/>
      <c r="E4046" s="330"/>
      <c r="F4046" s="330"/>
      <c r="G4046" s="330"/>
      <c r="H4046" s="331"/>
      <c r="I4046" s="332"/>
      <c r="J4046" s="332"/>
      <c r="K4046" s="332"/>
      <c r="L4046" s="332"/>
      <c r="M4046" s="332"/>
      <c r="N4046" s="333"/>
    </row>
    <row r="4047" spans="2:14" x14ac:dyDescent="0.2">
      <c r="B4047" s="328"/>
      <c r="C4047" s="328"/>
      <c r="D4047" s="329"/>
      <c r="E4047" s="330"/>
      <c r="F4047" s="330"/>
      <c r="G4047" s="330"/>
      <c r="H4047" s="331"/>
      <c r="I4047" s="332"/>
      <c r="J4047" s="332"/>
      <c r="K4047" s="332"/>
      <c r="L4047" s="332"/>
      <c r="M4047" s="332"/>
      <c r="N4047" s="333"/>
    </row>
    <row r="4048" spans="2:14" x14ac:dyDescent="0.2">
      <c r="B4048" s="328"/>
      <c r="C4048" s="328"/>
      <c r="D4048" s="329"/>
      <c r="E4048" s="330"/>
      <c r="F4048" s="330"/>
      <c r="G4048" s="330"/>
      <c r="H4048" s="331"/>
      <c r="I4048" s="332"/>
      <c r="J4048" s="332"/>
      <c r="K4048" s="332"/>
      <c r="L4048" s="332"/>
      <c r="M4048" s="332"/>
      <c r="N4048" s="333"/>
    </row>
    <row r="4049" spans="2:14" x14ac:dyDescent="0.2">
      <c r="B4049" s="328"/>
      <c r="C4049" s="328"/>
      <c r="D4049" s="329"/>
      <c r="E4049" s="330"/>
      <c r="F4049" s="330"/>
      <c r="G4049" s="330"/>
      <c r="H4049" s="331"/>
      <c r="I4049" s="332"/>
      <c r="J4049" s="332"/>
      <c r="K4049" s="332"/>
      <c r="L4049" s="332"/>
      <c r="M4049" s="332"/>
      <c r="N4049" s="333"/>
    </row>
    <row r="4050" spans="2:14" x14ac:dyDescent="0.2">
      <c r="B4050" s="328"/>
      <c r="C4050" s="328"/>
      <c r="D4050" s="329"/>
      <c r="E4050" s="330"/>
      <c r="F4050" s="330"/>
      <c r="G4050" s="330"/>
      <c r="H4050" s="331"/>
      <c r="I4050" s="332"/>
      <c r="J4050" s="332"/>
      <c r="K4050" s="332"/>
      <c r="L4050" s="332"/>
      <c r="M4050" s="332"/>
      <c r="N4050" s="333"/>
    </row>
    <row r="4051" spans="2:14" x14ac:dyDescent="0.2">
      <c r="B4051" s="328"/>
      <c r="C4051" s="328"/>
      <c r="D4051" s="329"/>
      <c r="E4051" s="330"/>
      <c r="F4051" s="330"/>
      <c r="G4051" s="330"/>
      <c r="H4051" s="331"/>
      <c r="I4051" s="332"/>
      <c r="J4051" s="332"/>
      <c r="K4051" s="332"/>
      <c r="L4051" s="332"/>
      <c r="M4051" s="332"/>
      <c r="N4051" s="333"/>
    </row>
    <row r="4052" spans="2:14" x14ac:dyDescent="0.2">
      <c r="B4052" s="328"/>
      <c r="C4052" s="328"/>
      <c r="D4052" s="329"/>
      <c r="E4052" s="330"/>
      <c r="F4052" s="330"/>
      <c r="G4052" s="330"/>
      <c r="H4052" s="331"/>
      <c r="I4052" s="332"/>
      <c r="J4052" s="332"/>
      <c r="K4052" s="332"/>
      <c r="L4052" s="332"/>
      <c r="M4052" s="332"/>
      <c r="N4052" s="333"/>
    </row>
    <row r="4053" spans="2:14" x14ac:dyDescent="0.2">
      <c r="B4053" s="328"/>
      <c r="C4053" s="328"/>
      <c r="D4053" s="329"/>
      <c r="E4053" s="330"/>
      <c r="F4053" s="330"/>
      <c r="G4053" s="330"/>
      <c r="H4053" s="331"/>
      <c r="I4053" s="332"/>
      <c r="J4053" s="332"/>
      <c r="K4053" s="332"/>
      <c r="L4053" s="332"/>
      <c r="M4053" s="332"/>
      <c r="N4053" s="333"/>
    </row>
    <row r="4054" spans="2:14" x14ac:dyDescent="0.2">
      <c r="B4054" s="328"/>
      <c r="C4054" s="328"/>
      <c r="D4054" s="329"/>
      <c r="E4054" s="330"/>
      <c r="F4054" s="330"/>
      <c r="G4054" s="330"/>
      <c r="H4054" s="331"/>
      <c r="I4054" s="332"/>
      <c r="J4054" s="332"/>
      <c r="K4054" s="332"/>
      <c r="L4054" s="332"/>
      <c r="M4054" s="332"/>
      <c r="N4054" s="333"/>
    </row>
    <row r="4055" spans="2:14" x14ac:dyDescent="0.2">
      <c r="B4055" s="328"/>
      <c r="C4055" s="328"/>
      <c r="D4055" s="329"/>
      <c r="E4055" s="330"/>
      <c r="F4055" s="330"/>
      <c r="G4055" s="330"/>
      <c r="H4055" s="331"/>
      <c r="I4055" s="332"/>
      <c r="J4055" s="332"/>
      <c r="K4055" s="332"/>
      <c r="L4055" s="332"/>
      <c r="M4055" s="332"/>
      <c r="N4055" s="333"/>
    </row>
    <row r="4056" spans="2:14" x14ac:dyDescent="0.2">
      <c r="B4056" s="328"/>
      <c r="C4056" s="328"/>
      <c r="D4056" s="329"/>
      <c r="E4056" s="330"/>
      <c r="F4056" s="330"/>
      <c r="G4056" s="330"/>
      <c r="H4056" s="331"/>
      <c r="I4056" s="332"/>
      <c r="J4056" s="332"/>
      <c r="K4056" s="332"/>
      <c r="L4056" s="332"/>
      <c r="M4056" s="332"/>
      <c r="N4056" s="333"/>
    </row>
    <row r="4057" spans="2:14" x14ac:dyDescent="0.2">
      <c r="B4057" s="328"/>
      <c r="C4057" s="328"/>
      <c r="D4057" s="329"/>
      <c r="E4057" s="330"/>
      <c r="F4057" s="330"/>
      <c r="G4057" s="330"/>
      <c r="H4057" s="331"/>
      <c r="I4057" s="332"/>
      <c r="J4057" s="332"/>
      <c r="K4057" s="332"/>
      <c r="L4057" s="332"/>
      <c r="M4057" s="332"/>
      <c r="N4057" s="333"/>
    </row>
    <row r="4058" spans="2:14" x14ac:dyDescent="0.2">
      <c r="B4058" s="328"/>
      <c r="C4058" s="328"/>
      <c r="D4058" s="329"/>
      <c r="E4058" s="330"/>
      <c r="F4058" s="330"/>
      <c r="G4058" s="330"/>
      <c r="H4058" s="331"/>
      <c r="I4058" s="332"/>
      <c r="J4058" s="332"/>
      <c r="K4058" s="332"/>
      <c r="L4058" s="332"/>
      <c r="M4058" s="332"/>
      <c r="N4058" s="333"/>
    </row>
    <row r="4059" spans="2:14" x14ac:dyDescent="0.2">
      <c r="B4059" s="328"/>
      <c r="C4059" s="328"/>
      <c r="D4059" s="329"/>
      <c r="E4059" s="330"/>
      <c r="F4059" s="330"/>
      <c r="G4059" s="330"/>
      <c r="H4059" s="331"/>
      <c r="I4059" s="332"/>
      <c r="J4059" s="332"/>
      <c r="K4059" s="332"/>
      <c r="L4059" s="332"/>
      <c r="M4059" s="332"/>
      <c r="N4059" s="333"/>
    </row>
    <row r="4060" spans="2:14" x14ac:dyDescent="0.2">
      <c r="B4060" s="328"/>
      <c r="C4060" s="328"/>
      <c r="D4060" s="329"/>
      <c r="E4060" s="330"/>
      <c r="F4060" s="330"/>
      <c r="G4060" s="330"/>
      <c r="H4060" s="331"/>
      <c r="I4060" s="332"/>
      <c r="J4060" s="332"/>
      <c r="K4060" s="332"/>
      <c r="L4060" s="332"/>
      <c r="M4060" s="332"/>
      <c r="N4060" s="333"/>
    </row>
    <row r="4061" spans="2:14" x14ac:dyDescent="0.2">
      <c r="B4061" s="328"/>
      <c r="C4061" s="328"/>
      <c r="D4061" s="329"/>
      <c r="E4061" s="330"/>
      <c r="F4061" s="330"/>
      <c r="G4061" s="330"/>
      <c r="H4061" s="331"/>
      <c r="I4061" s="332"/>
      <c r="J4061" s="332"/>
      <c r="K4061" s="332"/>
      <c r="L4061" s="332"/>
      <c r="M4061" s="332"/>
      <c r="N4061" s="333"/>
    </row>
    <row r="4062" spans="2:14" x14ac:dyDescent="0.2">
      <c r="B4062" s="328"/>
      <c r="C4062" s="328"/>
      <c r="D4062" s="329"/>
      <c r="E4062" s="330"/>
      <c r="F4062" s="330"/>
      <c r="G4062" s="330"/>
      <c r="H4062" s="331"/>
      <c r="I4062" s="332"/>
      <c r="J4062" s="332"/>
      <c r="K4062" s="332"/>
      <c r="L4062" s="332"/>
      <c r="M4062" s="332"/>
      <c r="N4062" s="333"/>
    </row>
    <row r="4063" spans="2:14" x14ac:dyDescent="0.2">
      <c r="B4063" s="328"/>
      <c r="C4063" s="328"/>
      <c r="D4063" s="329"/>
      <c r="E4063" s="330"/>
      <c r="F4063" s="330"/>
      <c r="G4063" s="330"/>
      <c r="H4063" s="331"/>
      <c r="I4063" s="332"/>
      <c r="J4063" s="332"/>
      <c r="K4063" s="332"/>
      <c r="L4063" s="332"/>
      <c r="M4063" s="332"/>
      <c r="N4063" s="333"/>
    </row>
    <row r="4064" spans="2:14" x14ac:dyDescent="0.2">
      <c r="B4064" s="328"/>
      <c r="C4064" s="328"/>
      <c r="D4064" s="329"/>
      <c r="E4064" s="330"/>
      <c r="F4064" s="330"/>
      <c r="G4064" s="330"/>
      <c r="H4064" s="331"/>
      <c r="I4064" s="332"/>
      <c r="J4064" s="332"/>
      <c r="K4064" s="332"/>
      <c r="L4064" s="332"/>
      <c r="M4064" s="332"/>
      <c r="N4064" s="333"/>
    </row>
    <row r="4065" spans="2:14" x14ac:dyDescent="0.2">
      <c r="B4065" s="328"/>
      <c r="C4065" s="328"/>
      <c r="D4065" s="329"/>
      <c r="E4065" s="330"/>
      <c r="F4065" s="330"/>
      <c r="G4065" s="330"/>
      <c r="H4065" s="331"/>
      <c r="I4065" s="332"/>
      <c r="J4065" s="332"/>
      <c r="K4065" s="332"/>
      <c r="L4065" s="332"/>
      <c r="M4065" s="332"/>
      <c r="N4065" s="333"/>
    </row>
    <row r="4066" spans="2:14" x14ac:dyDescent="0.2">
      <c r="B4066" s="328"/>
      <c r="C4066" s="328"/>
      <c r="D4066" s="329"/>
      <c r="E4066" s="330"/>
      <c r="F4066" s="330"/>
      <c r="G4066" s="330"/>
      <c r="H4066" s="331"/>
      <c r="I4066" s="332"/>
      <c r="J4066" s="332"/>
      <c r="K4066" s="332"/>
      <c r="L4066" s="332"/>
      <c r="M4066" s="332"/>
      <c r="N4066" s="333"/>
    </row>
    <row r="4067" spans="2:14" x14ac:dyDescent="0.2">
      <c r="B4067" s="328"/>
      <c r="C4067" s="328"/>
      <c r="D4067" s="329"/>
      <c r="E4067" s="330"/>
      <c r="F4067" s="330"/>
      <c r="G4067" s="330"/>
      <c r="H4067" s="331"/>
      <c r="I4067" s="332"/>
      <c r="J4067" s="332"/>
      <c r="K4067" s="332"/>
      <c r="L4067" s="332"/>
      <c r="M4067" s="332"/>
      <c r="N4067" s="333"/>
    </row>
    <row r="4068" spans="2:14" x14ac:dyDescent="0.2">
      <c r="B4068" s="328"/>
      <c r="C4068" s="328"/>
      <c r="D4068" s="329"/>
      <c r="E4068" s="330"/>
      <c r="F4068" s="330"/>
      <c r="G4068" s="330"/>
      <c r="H4068" s="331"/>
      <c r="I4068" s="332"/>
      <c r="J4068" s="332"/>
      <c r="K4068" s="332"/>
      <c r="L4068" s="332"/>
      <c r="M4068" s="332"/>
      <c r="N4068" s="333"/>
    </row>
    <row r="4069" spans="2:14" x14ac:dyDescent="0.2">
      <c r="B4069" s="328"/>
      <c r="C4069" s="328"/>
      <c r="D4069" s="329"/>
      <c r="E4069" s="330"/>
      <c r="F4069" s="330"/>
      <c r="G4069" s="330"/>
      <c r="H4069" s="331"/>
      <c r="I4069" s="332"/>
      <c r="J4069" s="332"/>
      <c r="K4069" s="332"/>
      <c r="L4069" s="332"/>
      <c r="M4069" s="332"/>
      <c r="N4069" s="333"/>
    </row>
    <row r="4070" spans="2:14" x14ac:dyDescent="0.2">
      <c r="B4070" s="328"/>
      <c r="C4070" s="328"/>
      <c r="D4070" s="329"/>
      <c r="E4070" s="330"/>
      <c r="F4070" s="330"/>
      <c r="G4070" s="330"/>
      <c r="H4070" s="331"/>
      <c r="I4070" s="332"/>
      <c r="J4070" s="332"/>
      <c r="K4070" s="332"/>
      <c r="L4070" s="332"/>
      <c r="M4070" s="332"/>
      <c r="N4070" s="333"/>
    </row>
    <row r="4071" spans="2:14" x14ac:dyDescent="0.2">
      <c r="B4071" s="328"/>
      <c r="C4071" s="328"/>
      <c r="D4071" s="329"/>
      <c r="E4071" s="330"/>
      <c r="F4071" s="330"/>
      <c r="G4071" s="330"/>
      <c r="H4071" s="331"/>
      <c r="I4071" s="332"/>
      <c r="J4071" s="332"/>
      <c r="K4071" s="332"/>
      <c r="L4071" s="332"/>
      <c r="M4071" s="332"/>
      <c r="N4071" s="333"/>
    </row>
    <row r="4072" spans="2:14" x14ac:dyDescent="0.2">
      <c r="B4072" s="328"/>
      <c r="C4072" s="328"/>
      <c r="D4072" s="329"/>
      <c r="E4072" s="330"/>
      <c r="F4072" s="330"/>
      <c r="G4072" s="330"/>
      <c r="H4072" s="331"/>
      <c r="I4072" s="332"/>
      <c r="J4072" s="332"/>
      <c r="K4072" s="332"/>
      <c r="L4072" s="332"/>
      <c r="M4072" s="332"/>
      <c r="N4072" s="333"/>
    </row>
    <row r="4073" spans="2:14" x14ac:dyDescent="0.2">
      <c r="B4073" s="328"/>
      <c r="C4073" s="328"/>
      <c r="D4073" s="329"/>
      <c r="E4073" s="330"/>
      <c r="F4073" s="330"/>
      <c r="G4073" s="330"/>
      <c r="H4073" s="331"/>
      <c r="I4073" s="332"/>
      <c r="J4073" s="332"/>
      <c r="K4073" s="332"/>
      <c r="L4073" s="332"/>
      <c r="M4073" s="332"/>
      <c r="N4073" s="333"/>
    </row>
    <row r="4074" spans="2:14" x14ac:dyDescent="0.2">
      <c r="B4074" s="328"/>
      <c r="C4074" s="328"/>
      <c r="D4074" s="329"/>
      <c r="E4074" s="330"/>
      <c r="F4074" s="330"/>
      <c r="G4074" s="330"/>
      <c r="H4074" s="331"/>
      <c r="I4074" s="332"/>
      <c r="J4074" s="332"/>
      <c r="K4074" s="332"/>
      <c r="L4074" s="332"/>
      <c r="M4074" s="332"/>
      <c r="N4074" s="333"/>
    </row>
    <row r="4075" spans="2:14" x14ac:dyDescent="0.2">
      <c r="B4075" s="328"/>
      <c r="C4075" s="328"/>
      <c r="D4075" s="329"/>
      <c r="E4075" s="330"/>
      <c r="F4075" s="330"/>
      <c r="G4075" s="330"/>
      <c r="H4075" s="331"/>
      <c r="I4075" s="332"/>
      <c r="J4075" s="332"/>
      <c r="K4075" s="332"/>
      <c r="L4075" s="332"/>
      <c r="M4075" s="332"/>
      <c r="N4075" s="333"/>
    </row>
    <row r="4076" spans="2:14" x14ac:dyDescent="0.2">
      <c r="B4076" s="328"/>
      <c r="C4076" s="328"/>
      <c r="D4076" s="329"/>
      <c r="E4076" s="330"/>
      <c r="F4076" s="330"/>
      <c r="G4076" s="330"/>
      <c r="H4076" s="331"/>
      <c r="I4076" s="332"/>
      <c r="J4076" s="332"/>
      <c r="K4076" s="332"/>
      <c r="L4076" s="332"/>
      <c r="M4076" s="332"/>
      <c r="N4076" s="333"/>
    </row>
    <row r="4077" spans="2:14" x14ac:dyDescent="0.2">
      <c r="B4077" s="328"/>
      <c r="C4077" s="328"/>
      <c r="D4077" s="329"/>
      <c r="E4077" s="330"/>
      <c r="F4077" s="330"/>
      <c r="G4077" s="330"/>
      <c r="H4077" s="331"/>
      <c r="I4077" s="332"/>
      <c r="J4077" s="332"/>
      <c r="K4077" s="332"/>
      <c r="L4077" s="332"/>
      <c r="M4077" s="332"/>
      <c r="N4077" s="333"/>
    </row>
    <row r="4078" spans="2:14" x14ac:dyDescent="0.2">
      <c r="B4078" s="328"/>
      <c r="C4078" s="328"/>
      <c r="D4078" s="329"/>
      <c r="E4078" s="330"/>
      <c r="F4078" s="330"/>
      <c r="G4078" s="330"/>
      <c r="H4078" s="331"/>
      <c r="I4078" s="332"/>
      <c r="J4078" s="332"/>
      <c r="K4078" s="332"/>
      <c r="L4078" s="332"/>
      <c r="M4078" s="332"/>
      <c r="N4078" s="333"/>
    </row>
    <row r="4079" spans="2:14" x14ac:dyDescent="0.2">
      <c r="B4079" s="328"/>
      <c r="C4079" s="328"/>
      <c r="D4079" s="329"/>
      <c r="E4079" s="330"/>
      <c r="F4079" s="330"/>
      <c r="G4079" s="330"/>
      <c r="H4079" s="331"/>
      <c r="I4079" s="332"/>
      <c r="J4079" s="332"/>
      <c r="K4079" s="332"/>
      <c r="L4079" s="332"/>
      <c r="M4079" s="332"/>
      <c r="N4079" s="333"/>
    </row>
    <row r="4080" spans="2:14" x14ac:dyDescent="0.2">
      <c r="B4080" s="328"/>
      <c r="C4080" s="328"/>
      <c r="D4080" s="329"/>
      <c r="E4080" s="330"/>
      <c r="F4080" s="330"/>
      <c r="G4080" s="330"/>
      <c r="H4080" s="331"/>
      <c r="I4080" s="332"/>
      <c r="J4080" s="332"/>
      <c r="K4080" s="332"/>
      <c r="L4080" s="332"/>
      <c r="M4080" s="332"/>
      <c r="N4080" s="333"/>
    </row>
    <row r="4081" spans="2:14" x14ac:dyDescent="0.2">
      <c r="B4081" s="328"/>
      <c r="C4081" s="328"/>
      <c r="D4081" s="329"/>
      <c r="E4081" s="330"/>
      <c r="F4081" s="330"/>
      <c r="G4081" s="330"/>
      <c r="H4081" s="331"/>
      <c r="I4081" s="332"/>
      <c r="J4081" s="332"/>
      <c r="K4081" s="332"/>
      <c r="L4081" s="332"/>
      <c r="M4081" s="332"/>
      <c r="N4081" s="333"/>
    </row>
    <row r="4082" spans="2:14" x14ac:dyDescent="0.2">
      <c r="B4082" s="328"/>
      <c r="C4082" s="328"/>
      <c r="D4082" s="329"/>
      <c r="E4082" s="330"/>
      <c r="F4082" s="330"/>
      <c r="G4082" s="330"/>
      <c r="H4082" s="331"/>
      <c r="I4082" s="332"/>
      <c r="J4082" s="332"/>
      <c r="K4082" s="332"/>
      <c r="L4082" s="332"/>
      <c r="M4082" s="332"/>
      <c r="N4082" s="333"/>
    </row>
    <row r="4083" spans="2:14" x14ac:dyDescent="0.2">
      <c r="B4083" s="328"/>
      <c r="C4083" s="328"/>
      <c r="D4083" s="329"/>
      <c r="E4083" s="330"/>
      <c r="F4083" s="330"/>
      <c r="G4083" s="330"/>
      <c r="H4083" s="331"/>
      <c r="I4083" s="332"/>
      <c r="J4083" s="332"/>
      <c r="K4083" s="332"/>
      <c r="L4083" s="332"/>
      <c r="M4083" s="332"/>
      <c r="N4083" s="333"/>
    </row>
    <row r="4084" spans="2:14" x14ac:dyDescent="0.2">
      <c r="B4084" s="328"/>
      <c r="C4084" s="328"/>
      <c r="D4084" s="329"/>
      <c r="E4084" s="330"/>
      <c r="F4084" s="330"/>
      <c r="G4084" s="330"/>
      <c r="H4084" s="331"/>
      <c r="I4084" s="332"/>
      <c r="J4084" s="332"/>
      <c r="K4084" s="332"/>
      <c r="L4084" s="332"/>
      <c r="M4084" s="332"/>
      <c r="N4084" s="333"/>
    </row>
    <row r="4085" spans="2:14" x14ac:dyDescent="0.2">
      <c r="B4085" s="328"/>
      <c r="C4085" s="328"/>
      <c r="D4085" s="329"/>
      <c r="E4085" s="330"/>
      <c r="F4085" s="330"/>
      <c r="G4085" s="330"/>
      <c r="H4085" s="331"/>
      <c r="I4085" s="332"/>
      <c r="J4085" s="332"/>
      <c r="K4085" s="332"/>
      <c r="L4085" s="332"/>
      <c r="M4085" s="332"/>
      <c r="N4085" s="333"/>
    </row>
    <row r="4086" spans="2:14" x14ac:dyDescent="0.2">
      <c r="B4086" s="328"/>
      <c r="C4086" s="328"/>
      <c r="D4086" s="329"/>
      <c r="E4086" s="330"/>
      <c r="F4086" s="330"/>
      <c r="G4086" s="330"/>
      <c r="H4086" s="331"/>
      <c r="I4086" s="332"/>
      <c r="J4086" s="332"/>
      <c r="K4086" s="332"/>
      <c r="L4086" s="332"/>
      <c r="M4086" s="332"/>
      <c r="N4086" s="333"/>
    </row>
    <row r="4087" spans="2:14" x14ac:dyDescent="0.2">
      <c r="B4087" s="328"/>
      <c r="C4087" s="328"/>
      <c r="D4087" s="329"/>
      <c r="E4087" s="330"/>
      <c r="F4087" s="330"/>
      <c r="G4087" s="330"/>
      <c r="H4087" s="331"/>
      <c r="I4087" s="332"/>
      <c r="J4087" s="332"/>
      <c r="K4087" s="332"/>
      <c r="L4087" s="332"/>
      <c r="M4087" s="332"/>
      <c r="N4087" s="333"/>
    </row>
    <row r="4088" spans="2:14" x14ac:dyDescent="0.2">
      <c r="B4088" s="328"/>
      <c r="C4088" s="328"/>
      <c r="D4088" s="329"/>
      <c r="E4088" s="330"/>
      <c r="F4088" s="330"/>
      <c r="G4088" s="330"/>
      <c r="H4088" s="331"/>
      <c r="I4088" s="332"/>
      <c r="J4088" s="332"/>
      <c r="K4088" s="332"/>
      <c r="L4088" s="332"/>
      <c r="M4088" s="332"/>
      <c r="N4088" s="333"/>
    </row>
    <row r="4089" spans="2:14" x14ac:dyDescent="0.2">
      <c r="B4089" s="328"/>
      <c r="C4089" s="328"/>
      <c r="D4089" s="329"/>
      <c r="E4089" s="330"/>
      <c r="F4089" s="330"/>
      <c r="G4089" s="330"/>
      <c r="H4089" s="331"/>
      <c r="I4089" s="332"/>
      <c r="J4089" s="332"/>
      <c r="K4089" s="332"/>
      <c r="L4089" s="332"/>
      <c r="M4089" s="332"/>
      <c r="N4089" s="333"/>
    </row>
    <row r="4090" spans="2:14" x14ac:dyDescent="0.2">
      <c r="B4090" s="328"/>
      <c r="C4090" s="328"/>
      <c r="D4090" s="329"/>
      <c r="E4090" s="330"/>
      <c r="F4090" s="330"/>
      <c r="G4090" s="330"/>
      <c r="H4090" s="331"/>
      <c r="I4090" s="332"/>
      <c r="J4090" s="332"/>
      <c r="K4090" s="332"/>
      <c r="L4090" s="332"/>
      <c r="M4090" s="332"/>
      <c r="N4090" s="333"/>
    </row>
    <row r="4091" spans="2:14" x14ac:dyDescent="0.2">
      <c r="B4091" s="328"/>
      <c r="C4091" s="328"/>
      <c r="D4091" s="329"/>
      <c r="E4091" s="330"/>
      <c r="F4091" s="330"/>
      <c r="G4091" s="330"/>
      <c r="H4091" s="331"/>
      <c r="I4091" s="332"/>
      <c r="J4091" s="332"/>
      <c r="K4091" s="332"/>
      <c r="L4091" s="332"/>
      <c r="M4091" s="332"/>
      <c r="N4091" s="333"/>
    </row>
    <row r="4092" spans="2:14" x14ac:dyDescent="0.2">
      <c r="B4092" s="328"/>
      <c r="C4092" s="328"/>
      <c r="D4092" s="329"/>
      <c r="E4092" s="330"/>
      <c r="F4092" s="330"/>
      <c r="G4092" s="330"/>
      <c r="H4092" s="331"/>
      <c r="I4092" s="332"/>
      <c r="J4092" s="332"/>
      <c r="K4092" s="332"/>
      <c r="L4092" s="332"/>
      <c r="M4092" s="332"/>
      <c r="N4092" s="333"/>
    </row>
    <row r="4093" spans="2:14" x14ac:dyDescent="0.2">
      <c r="B4093" s="328"/>
      <c r="C4093" s="328"/>
      <c r="D4093" s="329"/>
      <c r="E4093" s="330"/>
      <c r="F4093" s="330"/>
      <c r="G4093" s="330"/>
      <c r="H4093" s="331"/>
      <c r="I4093" s="332"/>
      <c r="J4093" s="332"/>
      <c r="K4093" s="332"/>
      <c r="L4093" s="332"/>
      <c r="M4093" s="332"/>
      <c r="N4093" s="333"/>
    </row>
    <row r="4094" spans="2:14" x14ac:dyDescent="0.2">
      <c r="B4094" s="328"/>
      <c r="C4094" s="328"/>
      <c r="D4094" s="329"/>
      <c r="E4094" s="330"/>
      <c r="F4094" s="330"/>
      <c r="G4094" s="330"/>
      <c r="H4094" s="331"/>
      <c r="I4094" s="332"/>
      <c r="J4094" s="332"/>
      <c r="K4094" s="332"/>
      <c r="L4094" s="332"/>
      <c r="M4094" s="332"/>
      <c r="N4094" s="333"/>
    </row>
    <row r="4095" spans="2:14" x14ac:dyDescent="0.2">
      <c r="B4095" s="328"/>
      <c r="C4095" s="328"/>
      <c r="D4095" s="329"/>
      <c r="E4095" s="330"/>
      <c r="F4095" s="330"/>
      <c r="G4095" s="330"/>
      <c r="H4095" s="331"/>
      <c r="I4095" s="332"/>
      <c r="J4095" s="332"/>
      <c r="K4095" s="332"/>
      <c r="L4095" s="332"/>
      <c r="M4095" s="332"/>
      <c r="N4095" s="333"/>
    </row>
    <row r="4096" spans="2:14" x14ac:dyDescent="0.2">
      <c r="B4096" s="328"/>
      <c r="C4096" s="328"/>
      <c r="D4096" s="329"/>
      <c r="E4096" s="330"/>
      <c r="F4096" s="330"/>
      <c r="G4096" s="330"/>
      <c r="H4096" s="331"/>
      <c r="I4096" s="332"/>
      <c r="J4096" s="332"/>
      <c r="K4096" s="332"/>
      <c r="L4096" s="332"/>
      <c r="M4096" s="332"/>
      <c r="N4096" s="333"/>
    </row>
    <row r="4097" spans="2:14" x14ac:dyDescent="0.2">
      <c r="B4097" s="328"/>
      <c r="C4097" s="328"/>
      <c r="D4097" s="329"/>
      <c r="E4097" s="330"/>
      <c r="F4097" s="330"/>
      <c r="G4097" s="330"/>
      <c r="H4097" s="331"/>
      <c r="I4097" s="332"/>
      <c r="J4097" s="332"/>
      <c r="K4097" s="332"/>
      <c r="L4097" s="332"/>
      <c r="M4097" s="332"/>
      <c r="N4097" s="333"/>
    </row>
    <row r="4098" spans="2:14" x14ac:dyDescent="0.2">
      <c r="B4098" s="328"/>
      <c r="C4098" s="328"/>
      <c r="D4098" s="329"/>
      <c r="E4098" s="330"/>
      <c r="F4098" s="330"/>
      <c r="G4098" s="330"/>
      <c r="H4098" s="331"/>
      <c r="I4098" s="332"/>
      <c r="J4098" s="332"/>
      <c r="K4098" s="332"/>
      <c r="L4098" s="332"/>
      <c r="M4098" s="332"/>
      <c r="N4098" s="333"/>
    </row>
    <row r="4099" spans="2:14" x14ac:dyDescent="0.2">
      <c r="B4099" s="328"/>
      <c r="C4099" s="328"/>
      <c r="D4099" s="329"/>
      <c r="E4099" s="330"/>
      <c r="F4099" s="330"/>
      <c r="G4099" s="330"/>
      <c r="H4099" s="331"/>
      <c r="I4099" s="332"/>
      <c r="J4099" s="332"/>
      <c r="K4099" s="332"/>
      <c r="L4099" s="332"/>
      <c r="M4099" s="332"/>
      <c r="N4099" s="333"/>
    </row>
    <row r="4100" spans="2:14" x14ac:dyDescent="0.2">
      <c r="B4100" s="328"/>
      <c r="C4100" s="328"/>
      <c r="D4100" s="329"/>
      <c r="E4100" s="330"/>
      <c r="F4100" s="330"/>
      <c r="G4100" s="330"/>
      <c r="H4100" s="331"/>
      <c r="I4100" s="332"/>
      <c r="J4100" s="332"/>
      <c r="K4100" s="332"/>
      <c r="L4100" s="332"/>
      <c r="M4100" s="332"/>
      <c r="N4100" s="333"/>
    </row>
    <row r="4101" spans="2:14" x14ac:dyDescent="0.2">
      <c r="B4101" s="328"/>
      <c r="C4101" s="328"/>
      <c r="D4101" s="329"/>
      <c r="E4101" s="330"/>
      <c r="F4101" s="330"/>
      <c r="G4101" s="330"/>
      <c r="H4101" s="331"/>
      <c r="I4101" s="332"/>
      <c r="J4101" s="332"/>
      <c r="K4101" s="332"/>
      <c r="L4101" s="332"/>
      <c r="M4101" s="332"/>
      <c r="N4101" s="333"/>
    </row>
    <row r="4102" spans="2:14" x14ac:dyDescent="0.2">
      <c r="B4102" s="328"/>
      <c r="C4102" s="328"/>
      <c r="D4102" s="329"/>
      <c r="E4102" s="330"/>
      <c r="F4102" s="330"/>
      <c r="G4102" s="330"/>
      <c r="H4102" s="331"/>
      <c r="I4102" s="332"/>
      <c r="J4102" s="332"/>
      <c r="K4102" s="332"/>
      <c r="L4102" s="332"/>
      <c r="M4102" s="332"/>
      <c r="N4102" s="333"/>
    </row>
    <row r="4103" spans="2:14" x14ac:dyDescent="0.2">
      <c r="B4103" s="328"/>
      <c r="C4103" s="328"/>
      <c r="D4103" s="329"/>
      <c r="E4103" s="330"/>
      <c r="F4103" s="330"/>
      <c r="G4103" s="330"/>
      <c r="H4103" s="331"/>
      <c r="I4103" s="332"/>
      <c r="J4103" s="332"/>
      <c r="K4103" s="332"/>
      <c r="L4103" s="332"/>
      <c r="M4103" s="332"/>
      <c r="N4103" s="333"/>
    </row>
    <row r="4104" spans="2:14" x14ac:dyDescent="0.2">
      <c r="B4104" s="328"/>
      <c r="C4104" s="328"/>
      <c r="D4104" s="329"/>
      <c r="E4104" s="330"/>
      <c r="F4104" s="330"/>
      <c r="G4104" s="330"/>
      <c r="H4104" s="331"/>
      <c r="I4104" s="332"/>
      <c r="J4104" s="332"/>
      <c r="K4104" s="332"/>
      <c r="L4104" s="332"/>
      <c r="M4104" s="332"/>
      <c r="N4104" s="333"/>
    </row>
    <row r="4105" spans="2:14" x14ac:dyDescent="0.2">
      <c r="B4105" s="328"/>
      <c r="C4105" s="328"/>
      <c r="D4105" s="329"/>
      <c r="E4105" s="330"/>
      <c r="F4105" s="330"/>
      <c r="G4105" s="330"/>
      <c r="H4105" s="331"/>
      <c r="I4105" s="332"/>
      <c r="J4105" s="332"/>
      <c r="K4105" s="332"/>
      <c r="L4105" s="332"/>
      <c r="M4105" s="332"/>
      <c r="N4105" s="333"/>
    </row>
    <row r="4106" spans="2:14" x14ac:dyDescent="0.2">
      <c r="B4106" s="328"/>
      <c r="C4106" s="328"/>
      <c r="D4106" s="329"/>
      <c r="E4106" s="330"/>
      <c r="F4106" s="330"/>
      <c r="G4106" s="330"/>
      <c r="H4106" s="331"/>
      <c r="I4106" s="332"/>
      <c r="J4106" s="332"/>
      <c r="K4106" s="332"/>
      <c r="L4106" s="332"/>
      <c r="M4106" s="332"/>
      <c r="N4106" s="333"/>
    </row>
    <row r="4107" spans="2:14" x14ac:dyDescent="0.2">
      <c r="B4107" s="328"/>
      <c r="C4107" s="328"/>
      <c r="D4107" s="329"/>
      <c r="E4107" s="330"/>
      <c r="F4107" s="330"/>
      <c r="G4107" s="330"/>
      <c r="H4107" s="331"/>
      <c r="I4107" s="332"/>
      <c r="J4107" s="332"/>
      <c r="K4107" s="332"/>
      <c r="L4107" s="332"/>
      <c r="M4107" s="332"/>
      <c r="N4107" s="333"/>
    </row>
    <row r="4108" spans="2:14" x14ac:dyDescent="0.2">
      <c r="B4108" s="328"/>
      <c r="C4108" s="328"/>
      <c r="D4108" s="329"/>
      <c r="E4108" s="330"/>
      <c r="F4108" s="330"/>
      <c r="G4108" s="330"/>
      <c r="H4108" s="331"/>
      <c r="I4108" s="332"/>
      <c r="J4108" s="332"/>
      <c r="K4108" s="332"/>
      <c r="L4108" s="332"/>
      <c r="M4108" s="332"/>
      <c r="N4108" s="333"/>
    </row>
    <row r="4109" spans="2:14" x14ac:dyDescent="0.2">
      <c r="B4109" s="328"/>
      <c r="C4109" s="328"/>
      <c r="D4109" s="329"/>
      <c r="E4109" s="330"/>
      <c r="F4109" s="330"/>
      <c r="G4109" s="330"/>
      <c r="H4109" s="331"/>
      <c r="I4109" s="332"/>
      <c r="J4109" s="332"/>
      <c r="K4109" s="332"/>
      <c r="L4109" s="332"/>
      <c r="M4109" s="332"/>
      <c r="N4109" s="333"/>
    </row>
    <row r="4110" spans="2:14" x14ac:dyDescent="0.2">
      <c r="B4110" s="328"/>
      <c r="C4110" s="328"/>
      <c r="D4110" s="329"/>
      <c r="E4110" s="330"/>
      <c r="F4110" s="330"/>
      <c r="G4110" s="330"/>
      <c r="H4110" s="331"/>
      <c r="I4110" s="332"/>
      <c r="J4110" s="332"/>
      <c r="K4110" s="332"/>
      <c r="L4110" s="332"/>
      <c r="M4110" s="332"/>
      <c r="N4110" s="333"/>
    </row>
    <row r="4111" spans="2:14" x14ac:dyDescent="0.2">
      <c r="B4111" s="328"/>
      <c r="C4111" s="328"/>
      <c r="D4111" s="329"/>
      <c r="E4111" s="330"/>
      <c r="F4111" s="330"/>
      <c r="G4111" s="330"/>
      <c r="H4111" s="331"/>
      <c r="I4111" s="332"/>
      <c r="J4111" s="332"/>
      <c r="K4111" s="332"/>
      <c r="L4111" s="332"/>
      <c r="M4111" s="332"/>
      <c r="N4111" s="333"/>
    </row>
    <row r="4112" spans="2:14" x14ac:dyDescent="0.2">
      <c r="B4112" s="328"/>
      <c r="C4112" s="328"/>
      <c r="D4112" s="329"/>
      <c r="E4112" s="330"/>
      <c r="F4112" s="330"/>
      <c r="G4112" s="330"/>
      <c r="H4112" s="331"/>
      <c r="I4112" s="332"/>
      <c r="J4112" s="332"/>
      <c r="K4112" s="332"/>
      <c r="L4112" s="332"/>
      <c r="M4112" s="332"/>
      <c r="N4112" s="333"/>
    </row>
    <row r="4113" spans="2:14" x14ac:dyDescent="0.2">
      <c r="B4113" s="328"/>
      <c r="C4113" s="328"/>
      <c r="D4113" s="329"/>
      <c r="E4113" s="330"/>
      <c r="F4113" s="330"/>
      <c r="G4113" s="330"/>
      <c r="H4113" s="331"/>
      <c r="I4113" s="332"/>
      <c r="J4113" s="332"/>
      <c r="K4113" s="332"/>
      <c r="L4113" s="332"/>
      <c r="M4113" s="332"/>
      <c r="N4113" s="333"/>
    </row>
    <row r="4114" spans="2:14" x14ac:dyDescent="0.2">
      <c r="B4114" s="328"/>
      <c r="C4114" s="328"/>
      <c r="D4114" s="329"/>
      <c r="E4114" s="330"/>
      <c r="F4114" s="330"/>
      <c r="G4114" s="330"/>
      <c r="H4114" s="331"/>
      <c r="I4114" s="332"/>
      <c r="J4114" s="332"/>
      <c r="K4114" s="332"/>
      <c r="L4114" s="332"/>
      <c r="M4114" s="332"/>
      <c r="N4114" s="333"/>
    </row>
    <row r="4115" spans="2:14" x14ac:dyDescent="0.2">
      <c r="B4115" s="328"/>
      <c r="C4115" s="328"/>
      <c r="D4115" s="329"/>
      <c r="E4115" s="330"/>
      <c r="F4115" s="330"/>
      <c r="G4115" s="330"/>
      <c r="H4115" s="331"/>
      <c r="I4115" s="332"/>
      <c r="J4115" s="332"/>
      <c r="K4115" s="332"/>
      <c r="L4115" s="332"/>
      <c r="M4115" s="332"/>
      <c r="N4115" s="333"/>
    </row>
    <row r="4116" spans="2:14" x14ac:dyDescent="0.2">
      <c r="B4116" s="328"/>
      <c r="C4116" s="328"/>
      <c r="D4116" s="329"/>
      <c r="E4116" s="330"/>
      <c r="F4116" s="330"/>
      <c r="G4116" s="330"/>
      <c r="H4116" s="331"/>
      <c r="I4116" s="332"/>
      <c r="J4116" s="332"/>
      <c r="K4116" s="332"/>
      <c r="L4116" s="332"/>
      <c r="M4116" s="332"/>
      <c r="N4116" s="333"/>
    </row>
    <row r="4117" spans="2:14" x14ac:dyDescent="0.2">
      <c r="B4117" s="328"/>
      <c r="C4117" s="328"/>
      <c r="D4117" s="329"/>
      <c r="E4117" s="330"/>
      <c r="F4117" s="330"/>
      <c r="G4117" s="330"/>
      <c r="H4117" s="331"/>
      <c r="I4117" s="332"/>
      <c r="J4117" s="332"/>
      <c r="K4117" s="332"/>
      <c r="L4117" s="332"/>
      <c r="M4117" s="332"/>
      <c r="N4117" s="333"/>
    </row>
    <row r="4118" spans="2:14" x14ac:dyDescent="0.2">
      <c r="B4118" s="328"/>
      <c r="C4118" s="328"/>
      <c r="D4118" s="329"/>
      <c r="E4118" s="330"/>
      <c r="F4118" s="330"/>
      <c r="G4118" s="330"/>
      <c r="H4118" s="331"/>
      <c r="I4118" s="332"/>
      <c r="J4118" s="332"/>
      <c r="K4118" s="332"/>
      <c r="L4118" s="332"/>
      <c r="M4118" s="332"/>
      <c r="N4118" s="333"/>
    </row>
    <row r="4119" spans="2:14" x14ac:dyDescent="0.2">
      <c r="B4119" s="328"/>
      <c r="C4119" s="328"/>
      <c r="D4119" s="329"/>
      <c r="E4119" s="330"/>
      <c r="F4119" s="330"/>
      <c r="G4119" s="330"/>
      <c r="H4119" s="331"/>
      <c r="I4119" s="332"/>
      <c r="J4119" s="332"/>
      <c r="K4119" s="332"/>
      <c r="L4119" s="332"/>
      <c r="M4119" s="332"/>
      <c r="N4119" s="333"/>
    </row>
    <row r="4120" spans="2:14" x14ac:dyDescent="0.2">
      <c r="B4120" s="328"/>
      <c r="C4120" s="328"/>
      <c r="D4120" s="329"/>
      <c r="E4120" s="330"/>
      <c r="F4120" s="330"/>
      <c r="G4120" s="330"/>
      <c r="H4120" s="331"/>
      <c r="I4120" s="332"/>
      <c r="J4120" s="332"/>
      <c r="K4120" s="332"/>
      <c r="L4120" s="332"/>
      <c r="M4120" s="332"/>
      <c r="N4120" s="333"/>
    </row>
    <row r="4121" spans="2:14" x14ac:dyDescent="0.2">
      <c r="B4121" s="328"/>
      <c r="C4121" s="328"/>
      <c r="D4121" s="329"/>
      <c r="E4121" s="330"/>
      <c r="F4121" s="330"/>
      <c r="G4121" s="330"/>
      <c r="H4121" s="331"/>
      <c r="I4121" s="332"/>
      <c r="J4121" s="332"/>
      <c r="K4121" s="332"/>
      <c r="L4121" s="332"/>
      <c r="M4121" s="332"/>
      <c r="N4121" s="333"/>
    </row>
    <row r="4122" spans="2:14" x14ac:dyDescent="0.2">
      <c r="B4122" s="328"/>
      <c r="C4122" s="328"/>
      <c r="D4122" s="329"/>
      <c r="E4122" s="330"/>
      <c r="F4122" s="330"/>
      <c r="G4122" s="330"/>
      <c r="H4122" s="331"/>
      <c r="I4122" s="332"/>
      <c r="J4122" s="332"/>
      <c r="K4122" s="332"/>
      <c r="L4122" s="332"/>
      <c r="M4122" s="332"/>
      <c r="N4122" s="333"/>
    </row>
    <row r="4123" spans="2:14" x14ac:dyDescent="0.2">
      <c r="B4123" s="328"/>
      <c r="C4123" s="328"/>
      <c r="D4123" s="329"/>
      <c r="E4123" s="330"/>
      <c r="F4123" s="330"/>
      <c r="G4123" s="330"/>
      <c r="H4123" s="331"/>
      <c r="I4123" s="332"/>
      <c r="J4123" s="332"/>
      <c r="K4123" s="332"/>
      <c r="L4123" s="332"/>
      <c r="M4123" s="332"/>
      <c r="N4123" s="333"/>
    </row>
    <row r="4124" spans="2:14" x14ac:dyDescent="0.2">
      <c r="B4124" s="328"/>
      <c r="C4124" s="328"/>
      <c r="D4124" s="329"/>
      <c r="E4124" s="330"/>
      <c r="F4124" s="330"/>
      <c r="G4124" s="330"/>
      <c r="H4124" s="331"/>
      <c r="I4124" s="332"/>
      <c r="J4124" s="332"/>
      <c r="K4124" s="332"/>
      <c r="L4124" s="332"/>
      <c r="M4124" s="332"/>
      <c r="N4124" s="333"/>
    </row>
    <row r="4125" spans="2:14" x14ac:dyDescent="0.2">
      <c r="B4125" s="328"/>
      <c r="C4125" s="328"/>
      <c r="D4125" s="329"/>
      <c r="E4125" s="330"/>
      <c r="F4125" s="330"/>
      <c r="G4125" s="330"/>
      <c r="H4125" s="331"/>
      <c r="I4125" s="332"/>
      <c r="J4125" s="332"/>
      <c r="K4125" s="332"/>
      <c r="L4125" s="332"/>
      <c r="M4125" s="332"/>
      <c r="N4125" s="333"/>
    </row>
    <row r="4126" spans="2:14" x14ac:dyDescent="0.2">
      <c r="B4126" s="328"/>
      <c r="C4126" s="328"/>
      <c r="D4126" s="329"/>
      <c r="E4126" s="330"/>
      <c r="F4126" s="330"/>
      <c r="G4126" s="330"/>
      <c r="H4126" s="331"/>
      <c r="I4126" s="332"/>
      <c r="J4126" s="332"/>
      <c r="K4126" s="332"/>
      <c r="L4126" s="332"/>
      <c r="M4126" s="332"/>
      <c r="N4126" s="333"/>
    </row>
    <row r="4127" spans="2:14" x14ac:dyDescent="0.2">
      <c r="B4127" s="328"/>
      <c r="C4127" s="328"/>
      <c r="D4127" s="329"/>
      <c r="E4127" s="330"/>
      <c r="F4127" s="330"/>
      <c r="G4127" s="330"/>
      <c r="H4127" s="331"/>
      <c r="I4127" s="332"/>
      <c r="J4127" s="332"/>
      <c r="K4127" s="332"/>
      <c r="L4127" s="332"/>
      <c r="M4127" s="332"/>
      <c r="N4127" s="333"/>
    </row>
    <row r="4128" spans="2:14" x14ac:dyDescent="0.2">
      <c r="B4128" s="328"/>
      <c r="C4128" s="328"/>
      <c r="D4128" s="329"/>
      <c r="E4128" s="330"/>
      <c r="F4128" s="330"/>
      <c r="G4128" s="330"/>
      <c r="H4128" s="331"/>
      <c r="I4128" s="332"/>
      <c r="J4128" s="332"/>
      <c r="K4128" s="332"/>
      <c r="L4128" s="332"/>
      <c r="M4128" s="332"/>
      <c r="N4128" s="333"/>
    </row>
    <row r="4129" spans="2:14" x14ac:dyDescent="0.2">
      <c r="B4129" s="328"/>
      <c r="C4129" s="328"/>
      <c r="D4129" s="329"/>
      <c r="E4129" s="330"/>
      <c r="F4129" s="330"/>
      <c r="G4129" s="330"/>
      <c r="H4129" s="331"/>
      <c r="I4129" s="332"/>
      <c r="J4129" s="332"/>
      <c r="K4129" s="332"/>
      <c r="L4129" s="332"/>
      <c r="M4129" s="332"/>
      <c r="N4129" s="333"/>
    </row>
    <row r="4130" spans="2:14" x14ac:dyDescent="0.2">
      <c r="B4130" s="328"/>
      <c r="C4130" s="328"/>
      <c r="D4130" s="329"/>
      <c r="E4130" s="330"/>
      <c r="F4130" s="330"/>
      <c r="G4130" s="330"/>
      <c r="H4130" s="331"/>
      <c r="I4130" s="332"/>
      <c r="J4130" s="332"/>
      <c r="K4130" s="332"/>
      <c r="L4130" s="332"/>
      <c r="M4130" s="332"/>
      <c r="N4130" s="333"/>
    </row>
    <row r="4131" spans="2:14" x14ac:dyDescent="0.2">
      <c r="B4131" s="328"/>
      <c r="C4131" s="328"/>
      <c r="D4131" s="329"/>
      <c r="E4131" s="330"/>
      <c r="F4131" s="330"/>
      <c r="G4131" s="330"/>
      <c r="H4131" s="331"/>
      <c r="I4131" s="332"/>
      <c r="J4131" s="332"/>
      <c r="K4131" s="332"/>
      <c r="L4131" s="332"/>
      <c r="M4131" s="332"/>
      <c r="N4131" s="333"/>
    </row>
    <row r="4132" spans="2:14" x14ac:dyDescent="0.2">
      <c r="B4132" s="328"/>
      <c r="C4132" s="328"/>
      <c r="D4132" s="329"/>
      <c r="E4132" s="330"/>
      <c r="F4132" s="330"/>
      <c r="G4132" s="330"/>
      <c r="H4132" s="331"/>
      <c r="I4132" s="332"/>
      <c r="J4132" s="332"/>
      <c r="K4132" s="332"/>
      <c r="L4132" s="332"/>
      <c r="M4132" s="332"/>
      <c r="N4132" s="333"/>
    </row>
    <row r="4133" spans="2:14" x14ac:dyDescent="0.2">
      <c r="B4133" s="328"/>
      <c r="C4133" s="328"/>
      <c r="D4133" s="329"/>
      <c r="E4133" s="330"/>
      <c r="F4133" s="330"/>
      <c r="G4133" s="330"/>
      <c r="H4133" s="331"/>
      <c r="I4133" s="332"/>
      <c r="J4133" s="332"/>
      <c r="K4133" s="332"/>
      <c r="L4133" s="332"/>
      <c r="M4133" s="332"/>
      <c r="N4133" s="333"/>
    </row>
    <row r="4134" spans="2:14" x14ac:dyDescent="0.2">
      <c r="B4134" s="328"/>
      <c r="C4134" s="328"/>
      <c r="D4134" s="329"/>
      <c r="E4134" s="330"/>
      <c r="F4134" s="330"/>
      <c r="G4134" s="330"/>
      <c r="H4134" s="331"/>
      <c r="I4134" s="332"/>
      <c r="J4134" s="332"/>
      <c r="K4134" s="332"/>
      <c r="L4134" s="332"/>
      <c r="M4134" s="332"/>
      <c r="N4134" s="333"/>
    </row>
    <row r="4135" spans="2:14" x14ac:dyDescent="0.2">
      <c r="B4135" s="328"/>
      <c r="C4135" s="328"/>
      <c r="D4135" s="329"/>
      <c r="E4135" s="330"/>
      <c r="F4135" s="330"/>
      <c r="G4135" s="330"/>
      <c r="H4135" s="331"/>
      <c r="I4135" s="332"/>
      <c r="J4135" s="332"/>
      <c r="K4135" s="332"/>
      <c r="L4135" s="332"/>
      <c r="M4135" s="332"/>
      <c r="N4135" s="333"/>
    </row>
    <row r="4136" spans="2:14" x14ac:dyDescent="0.2">
      <c r="B4136" s="328"/>
      <c r="C4136" s="328"/>
      <c r="D4136" s="329"/>
      <c r="E4136" s="330"/>
      <c r="F4136" s="330"/>
      <c r="G4136" s="330"/>
      <c r="H4136" s="331"/>
      <c r="I4136" s="332"/>
      <c r="J4136" s="332"/>
      <c r="K4136" s="332"/>
      <c r="L4136" s="332"/>
      <c r="M4136" s="332"/>
      <c r="N4136" s="333"/>
    </row>
    <row r="4137" spans="2:14" x14ac:dyDescent="0.2">
      <c r="B4137" s="328"/>
      <c r="C4137" s="328"/>
      <c r="D4137" s="329"/>
      <c r="E4137" s="330"/>
      <c r="F4137" s="330"/>
      <c r="G4137" s="330"/>
      <c r="H4137" s="331"/>
      <c r="I4137" s="332"/>
      <c r="J4137" s="332"/>
      <c r="K4137" s="332"/>
      <c r="L4137" s="332"/>
      <c r="M4137" s="332"/>
      <c r="N4137" s="333"/>
    </row>
    <row r="4138" spans="2:14" x14ac:dyDescent="0.2">
      <c r="B4138" s="328"/>
      <c r="C4138" s="328"/>
      <c r="D4138" s="329"/>
      <c r="E4138" s="330"/>
      <c r="F4138" s="330"/>
      <c r="G4138" s="330"/>
      <c r="H4138" s="331"/>
      <c r="I4138" s="332"/>
      <c r="J4138" s="332"/>
      <c r="K4138" s="332"/>
      <c r="L4138" s="332"/>
      <c r="M4138" s="332"/>
      <c r="N4138" s="333"/>
    </row>
    <row r="4139" spans="2:14" x14ac:dyDescent="0.2">
      <c r="B4139" s="328"/>
      <c r="C4139" s="328"/>
      <c r="D4139" s="329"/>
      <c r="E4139" s="330"/>
      <c r="F4139" s="330"/>
      <c r="G4139" s="330"/>
      <c r="H4139" s="331"/>
      <c r="I4139" s="332"/>
      <c r="J4139" s="332"/>
      <c r="K4139" s="332"/>
      <c r="L4139" s="332"/>
      <c r="M4139" s="332"/>
      <c r="N4139" s="333"/>
    </row>
    <row r="4140" spans="2:14" x14ac:dyDescent="0.2">
      <c r="B4140" s="328"/>
      <c r="C4140" s="328"/>
      <c r="D4140" s="329"/>
      <c r="E4140" s="330"/>
      <c r="F4140" s="330"/>
      <c r="G4140" s="330"/>
      <c r="H4140" s="331"/>
      <c r="I4140" s="332"/>
      <c r="J4140" s="332"/>
      <c r="K4140" s="332"/>
      <c r="L4140" s="332"/>
      <c r="M4140" s="332"/>
      <c r="N4140" s="333"/>
    </row>
    <row r="4141" spans="2:14" x14ac:dyDescent="0.2">
      <c r="B4141" s="328"/>
      <c r="C4141" s="328"/>
      <c r="D4141" s="329"/>
      <c r="E4141" s="330"/>
      <c r="F4141" s="330"/>
      <c r="G4141" s="330"/>
      <c r="H4141" s="331"/>
      <c r="I4141" s="332"/>
      <c r="J4141" s="332"/>
      <c r="K4141" s="332"/>
      <c r="L4141" s="332"/>
      <c r="M4141" s="332"/>
      <c r="N4141" s="333"/>
    </row>
    <row r="4142" spans="2:14" x14ac:dyDescent="0.2">
      <c r="B4142" s="328"/>
      <c r="C4142" s="328"/>
      <c r="D4142" s="329"/>
      <c r="E4142" s="330"/>
      <c r="F4142" s="330"/>
      <c r="G4142" s="330"/>
      <c r="H4142" s="331"/>
      <c r="I4142" s="332"/>
      <c r="J4142" s="332"/>
      <c r="K4142" s="332"/>
      <c r="L4142" s="332"/>
      <c r="M4142" s="332"/>
      <c r="N4142" s="333"/>
    </row>
    <row r="4143" spans="2:14" x14ac:dyDescent="0.2">
      <c r="B4143" s="328"/>
      <c r="C4143" s="328"/>
      <c r="D4143" s="329"/>
      <c r="E4143" s="330"/>
      <c r="F4143" s="330"/>
      <c r="G4143" s="330"/>
      <c r="H4143" s="331"/>
      <c r="I4143" s="332"/>
      <c r="J4143" s="332"/>
      <c r="K4143" s="332"/>
      <c r="L4143" s="332"/>
      <c r="M4143" s="332"/>
      <c r="N4143" s="333"/>
    </row>
    <row r="4144" spans="2:14" x14ac:dyDescent="0.2">
      <c r="B4144" s="328"/>
      <c r="C4144" s="328"/>
      <c r="D4144" s="329"/>
      <c r="E4144" s="330"/>
      <c r="F4144" s="330"/>
      <c r="G4144" s="330"/>
      <c r="H4144" s="331"/>
      <c r="I4144" s="332"/>
      <c r="J4144" s="332"/>
      <c r="K4144" s="332"/>
      <c r="L4144" s="332"/>
      <c r="M4144" s="332"/>
      <c r="N4144" s="333"/>
    </row>
    <row r="4145" spans="2:14" x14ac:dyDescent="0.2">
      <c r="B4145" s="328"/>
      <c r="C4145" s="328"/>
      <c r="D4145" s="329"/>
      <c r="E4145" s="330"/>
      <c r="F4145" s="330"/>
      <c r="G4145" s="330"/>
      <c r="H4145" s="331"/>
      <c r="I4145" s="332"/>
      <c r="J4145" s="332"/>
      <c r="K4145" s="332"/>
      <c r="L4145" s="332"/>
      <c r="M4145" s="332"/>
      <c r="N4145" s="333"/>
    </row>
    <row r="4146" spans="2:14" x14ac:dyDescent="0.2">
      <c r="B4146" s="328"/>
      <c r="C4146" s="328"/>
      <c r="D4146" s="329"/>
      <c r="E4146" s="330"/>
      <c r="F4146" s="330"/>
      <c r="G4146" s="330"/>
      <c r="H4146" s="331"/>
      <c r="I4146" s="332"/>
      <c r="J4146" s="332"/>
      <c r="K4146" s="332"/>
      <c r="L4146" s="332"/>
      <c r="M4146" s="332"/>
      <c r="N4146" s="333"/>
    </row>
    <row r="4147" spans="2:14" x14ac:dyDescent="0.2">
      <c r="B4147" s="328"/>
      <c r="C4147" s="328"/>
      <c r="D4147" s="329"/>
      <c r="E4147" s="330"/>
      <c r="F4147" s="330"/>
      <c r="G4147" s="330"/>
      <c r="H4147" s="331"/>
      <c r="I4147" s="332"/>
      <c r="J4147" s="332"/>
      <c r="K4147" s="332"/>
      <c r="L4147" s="332"/>
      <c r="M4147" s="332"/>
      <c r="N4147" s="333"/>
    </row>
    <row r="4148" spans="2:14" x14ac:dyDescent="0.2">
      <c r="B4148" s="328"/>
      <c r="C4148" s="328"/>
      <c r="D4148" s="329"/>
      <c r="E4148" s="330"/>
      <c r="F4148" s="330"/>
      <c r="G4148" s="330"/>
      <c r="H4148" s="331"/>
      <c r="I4148" s="332"/>
      <c r="J4148" s="332"/>
      <c r="K4148" s="332"/>
      <c r="L4148" s="332"/>
      <c r="M4148" s="332"/>
      <c r="N4148" s="333"/>
    </row>
    <row r="4149" spans="2:14" x14ac:dyDescent="0.2">
      <c r="B4149" s="328"/>
      <c r="C4149" s="328"/>
      <c r="D4149" s="329"/>
      <c r="E4149" s="330"/>
      <c r="F4149" s="330"/>
      <c r="G4149" s="330"/>
      <c r="H4149" s="331"/>
      <c r="I4149" s="332"/>
      <c r="J4149" s="332"/>
      <c r="K4149" s="332"/>
      <c r="L4149" s="332"/>
      <c r="M4149" s="332"/>
      <c r="N4149" s="333"/>
    </row>
    <row r="4150" spans="2:14" x14ac:dyDescent="0.2">
      <c r="B4150" s="328"/>
      <c r="C4150" s="328"/>
      <c r="D4150" s="329"/>
      <c r="E4150" s="330"/>
      <c r="F4150" s="330"/>
      <c r="G4150" s="330"/>
      <c r="H4150" s="331"/>
      <c r="I4150" s="332"/>
      <c r="J4150" s="332"/>
      <c r="K4150" s="332"/>
      <c r="L4150" s="332"/>
      <c r="M4150" s="332"/>
      <c r="N4150" s="333"/>
    </row>
    <row r="4151" spans="2:14" x14ac:dyDescent="0.2">
      <c r="B4151" s="328"/>
      <c r="C4151" s="328"/>
      <c r="D4151" s="329"/>
      <c r="E4151" s="330"/>
      <c r="F4151" s="330"/>
      <c r="G4151" s="330"/>
      <c r="H4151" s="331"/>
      <c r="I4151" s="332"/>
      <c r="J4151" s="332"/>
      <c r="K4151" s="332"/>
      <c r="L4151" s="332"/>
      <c r="M4151" s="332"/>
      <c r="N4151" s="333"/>
    </row>
    <row r="4152" spans="2:14" x14ac:dyDescent="0.2">
      <c r="B4152" s="328"/>
      <c r="C4152" s="328"/>
      <c r="D4152" s="329"/>
      <c r="E4152" s="330"/>
      <c r="F4152" s="330"/>
      <c r="G4152" s="330"/>
      <c r="H4152" s="331"/>
      <c r="I4152" s="332"/>
      <c r="J4152" s="332"/>
      <c r="K4152" s="332"/>
      <c r="L4152" s="332"/>
      <c r="M4152" s="332"/>
      <c r="N4152" s="333"/>
    </row>
    <row r="4153" spans="2:14" x14ac:dyDescent="0.2">
      <c r="B4153" s="328"/>
      <c r="C4153" s="328"/>
      <c r="D4153" s="329"/>
      <c r="E4153" s="330"/>
      <c r="F4153" s="330"/>
      <c r="G4153" s="330"/>
      <c r="H4153" s="331"/>
      <c r="I4153" s="332"/>
      <c r="J4153" s="332"/>
      <c r="K4153" s="332"/>
      <c r="L4153" s="332"/>
      <c r="M4153" s="332"/>
      <c r="N4153" s="333"/>
    </row>
    <row r="4154" spans="2:14" x14ac:dyDescent="0.2">
      <c r="B4154" s="328"/>
      <c r="C4154" s="328"/>
      <c r="D4154" s="329"/>
      <c r="E4154" s="330"/>
      <c r="F4154" s="330"/>
      <c r="G4154" s="330"/>
      <c r="H4154" s="331"/>
      <c r="I4154" s="332"/>
      <c r="J4154" s="332"/>
      <c r="K4154" s="332"/>
      <c r="L4154" s="332"/>
      <c r="M4154" s="332"/>
      <c r="N4154" s="333"/>
    </row>
    <row r="4155" spans="2:14" x14ac:dyDescent="0.2">
      <c r="B4155" s="328"/>
      <c r="C4155" s="328"/>
      <c r="D4155" s="329"/>
      <c r="E4155" s="330"/>
      <c r="F4155" s="330"/>
      <c r="G4155" s="330"/>
      <c r="H4155" s="331"/>
      <c r="I4155" s="332"/>
      <c r="J4155" s="332"/>
      <c r="K4155" s="332"/>
      <c r="L4155" s="332"/>
      <c r="M4155" s="332"/>
      <c r="N4155" s="333"/>
    </row>
    <row r="4156" spans="2:14" x14ac:dyDescent="0.2">
      <c r="B4156" s="328"/>
      <c r="C4156" s="328"/>
      <c r="D4156" s="329"/>
      <c r="E4156" s="330"/>
      <c r="F4156" s="330"/>
      <c r="G4156" s="330"/>
      <c r="H4156" s="331"/>
      <c r="I4156" s="332"/>
      <c r="J4156" s="332"/>
      <c r="K4156" s="332"/>
      <c r="L4156" s="332"/>
      <c r="M4156" s="332"/>
      <c r="N4156" s="333"/>
    </row>
    <row r="4157" spans="2:14" x14ac:dyDescent="0.2">
      <c r="B4157" s="328"/>
      <c r="C4157" s="328"/>
      <c r="D4157" s="329"/>
      <c r="E4157" s="330"/>
      <c r="F4157" s="330"/>
      <c r="G4157" s="330"/>
      <c r="H4157" s="331"/>
      <c r="I4157" s="332"/>
      <c r="J4157" s="332"/>
      <c r="K4157" s="332"/>
      <c r="L4157" s="332"/>
      <c r="M4157" s="332"/>
      <c r="N4157" s="333"/>
    </row>
    <row r="4158" spans="2:14" x14ac:dyDescent="0.2">
      <c r="B4158" s="328"/>
      <c r="C4158" s="328"/>
      <c r="D4158" s="329"/>
      <c r="E4158" s="330"/>
      <c r="F4158" s="330"/>
      <c r="G4158" s="330"/>
      <c r="H4158" s="331"/>
      <c r="I4158" s="332"/>
      <c r="J4158" s="332"/>
      <c r="K4158" s="332"/>
      <c r="L4158" s="332"/>
      <c r="M4158" s="332"/>
      <c r="N4158" s="333"/>
    </row>
    <row r="4159" spans="2:14" x14ac:dyDescent="0.2">
      <c r="B4159" s="328"/>
      <c r="C4159" s="328"/>
      <c r="D4159" s="329"/>
      <c r="E4159" s="330"/>
      <c r="F4159" s="330"/>
      <c r="G4159" s="330"/>
      <c r="H4159" s="331"/>
      <c r="I4159" s="332"/>
      <c r="J4159" s="332"/>
      <c r="K4159" s="332"/>
      <c r="L4159" s="332"/>
      <c r="M4159" s="332"/>
      <c r="N4159" s="333"/>
    </row>
    <row r="4160" spans="2:14" x14ac:dyDescent="0.2">
      <c r="B4160" s="328"/>
      <c r="C4160" s="328"/>
      <c r="D4160" s="329"/>
      <c r="E4160" s="330"/>
      <c r="F4160" s="330"/>
      <c r="G4160" s="330"/>
      <c r="H4160" s="331"/>
      <c r="I4160" s="332"/>
      <c r="J4160" s="332"/>
      <c r="K4160" s="332"/>
      <c r="L4160" s="332"/>
      <c r="M4160" s="332"/>
      <c r="N4160" s="333"/>
    </row>
    <row r="4161" spans="2:14" x14ac:dyDescent="0.2">
      <c r="B4161" s="328"/>
      <c r="C4161" s="328"/>
      <c r="D4161" s="329"/>
      <c r="E4161" s="330"/>
      <c r="F4161" s="330"/>
      <c r="G4161" s="330"/>
      <c r="H4161" s="331"/>
      <c r="I4161" s="332"/>
      <c r="J4161" s="332"/>
      <c r="K4161" s="332"/>
      <c r="L4161" s="332"/>
      <c r="M4161" s="332"/>
      <c r="N4161" s="333"/>
    </row>
    <row r="4162" spans="2:14" x14ac:dyDescent="0.2">
      <c r="B4162" s="328"/>
      <c r="C4162" s="328"/>
      <c r="D4162" s="329"/>
      <c r="E4162" s="330"/>
      <c r="F4162" s="330"/>
      <c r="G4162" s="330"/>
      <c r="H4162" s="331"/>
      <c r="I4162" s="332"/>
      <c r="J4162" s="332"/>
      <c r="K4162" s="332"/>
      <c r="L4162" s="332"/>
      <c r="M4162" s="332"/>
      <c r="N4162" s="333"/>
    </row>
    <row r="4163" spans="2:14" x14ac:dyDescent="0.2">
      <c r="B4163" s="328"/>
      <c r="C4163" s="328"/>
      <c r="D4163" s="329"/>
      <c r="E4163" s="330"/>
      <c r="F4163" s="330"/>
      <c r="G4163" s="330"/>
      <c r="H4163" s="331"/>
      <c r="I4163" s="332"/>
      <c r="J4163" s="332"/>
      <c r="K4163" s="332"/>
      <c r="L4163" s="332"/>
      <c r="M4163" s="332"/>
      <c r="N4163" s="333"/>
    </row>
    <row r="4164" spans="2:14" x14ac:dyDescent="0.2">
      <c r="B4164" s="328"/>
      <c r="C4164" s="328"/>
      <c r="D4164" s="329"/>
      <c r="E4164" s="330"/>
      <c r="F4164" s="330"/>
      <c r="G4164" s="330"/>
      <c r="H4164" s="331"/>
      <c r="I4164" s="332"/>
      <c r="J4164" s="332"/>
      <c r="K4164" s="332"/>
      <c r="L4164" s="332"/>
      <c r="M4164" s="332"/>
      <c r="N4164" s="333"/>
    </row>
    <row r="4165" spans="2:14" x14ac:dyDescent="0.2">
      <c r="B4165" s="328"/>
      <c r="C4165" s="328"/>
      <c r="D4165" s="329"/>
      <c r="E4165" s="330"/>
      <c r="F4165" s="330"/>
      <c r="G4165" s="330"/>
      <c r="H4165" s="331"/>
      <c r="I4165" s="332"/>
      <c r="J4165" s="332"/>
      <c r="K4165" s="332"/>
      <c r="L4165" s="332"/>
      <c r="M4165" s="332"/>
      <c r="N4165" s="333"/>
    </row>
    <row r="4166" spans="2:14" x14ac:dyDescent="0.2">
      <c r="B4166" s="328"/>
      <c r="C4166" s="328"/>
      <c r="D4166" s="329"/>
      <c r="E4166" s="330"/>
      <c r="F4166" s="330"/>
      <c r="G4166" s="330"/>
      <c r="H4166" s="331"/>
      <c r="I4166" s="332"/>
      <c r="J4166" s="332"/>
      <c r="K4166" s="332"/>
      <c r="L4166" s="332"/>
      <c r="M4166" s="332"/>
      <c r="N4166" s="333"/>
    </row>
    <row r="4167" spans="2:14" x14ac:dyDescent="0.2">
      <c r="B4167" s="328"/>
      <c r="C4167" s="328"/>
      <c r="D4167" s="329"/>
      <c r="E4167" s="330"/>
      <c r="F4167" s="330"/>
      <c r="G4167" s="330"/>
      <c r="H4167" s="331"/>
      <c r="I4167" s="332"/>
      <c r="J4167" s="332"/>
      <c r="K4167" s="332"/>
      <c r="L4167" s="332"/>
      <c r="M4167" s="332"/>
      <c r="N4167" s="333"/>
    </row>
    <row r="4168" spans="2:14" x14ac:dyDescent="0.2">
      <c r="B4168" s="328"/>
      <c r="C4168" s="328"/>
      <c r="D4168" s="329"/>
      <c r="E4168" s="330"/>
      <c r="F4168" s="330"/>
      <c r="G4168" s="330"/>
      <c r="H4168" s="331"/>
      <c r="I4168" s="332"/>
      <c r="J4168" s="332"/>
      <c r="K4168" s="332"/>
      <c r="L4168" s="332"/>
      <c r="M4168" s="332"/>
      <c r="N4168" s="333"/>
    </row>
    <row r="4169" spans="2:14" x14ac:dyDescent="0.2">
      <c r="B4169" s="328"/>
      <c r="C4169" s="328"/>
      <c r="D4169" s="329"/>
      <c r="E4169" s="330"/>
      <c r="F4169" s="330"/>
      <c r="G4169" s="330"/>
      <c r="H4169" s="331"/>
      <c r="I4169" s="332"/>
      <c r="J4169" s="332"/>
      <c r="K4169" s="332"/>
      <c r="L4169" s="332"/>
      <c r="M4169" s="332"/>
      <c r="N4169" s="333"/>
    </row>
    <row r="4170" spans="2:14" x14ac:dyDescent="0.2">
      <c r="B4170" s="328"/>
      <c r="C4170" s="328"/>
      <c r="D4170" s="329"/>
      <c r="E4170" s="330"/>
      <c r="F4170" s="330"/>
      <c r="G4170" s="330"/>
      <c r="H4170" s="331"/>
      <c r="I4170" s="332"/>
      <c r="J4170" s="332"/>
      <c r="K4170" s="332"/>
      <c r="L4170" s="332"/>
      <c r="M4170" s="332"/>
      <c r="N4170" s="333"/>
    </row>
    <row r="4171" spans="2:14" x14ac:dyDescent="0.2">
      <c r="B4171" s="328"/>
      <c r="C4171" s="328"/>
      <c r="D4171" s="329"/>
      <c r="E4171" s="330"/>
      <c r="F4171" s="330"/>
      <c r="G4171" s="330"/>
      <c r="H4171" s="331"/>
      <c r="I4171" s="332"/>
      <c r="J4171" s="332"/>
      <c r="K4171" s="332"/>
      <c r="L4171" s="332"/>
      <c r="M4171" s="332"/>
      <c r="N4171" s="333"/>
    </row>
    <row r="4172" spans="2:14" x14ac:dyDescent="0.2">
      <c r="B4172" s="328"/>
      <c r="C4172" s="328"/>
      <c r="D4172" s="329"/>
      <c r="E4172" s="330"/>
      <c r="F4172" s="330"/>
      <c r="G4172" s="330"/>
      <c r="H4172" s="331"/>
      <c r="I4172" s="332"/>
      <c r="J4172" s="332"/>
      <c r="K4172" s="332"/>
      <c r="L4172" s="332"/>
      <c r="M4172" s="332"/>
      <c r="N4172" s="333"/>
    </row>
    <row r="4173" spans="2:14" x14ac:dyDescent="0.2">
      <c r="B4173" s="328"/>
      <c r="C4173" s="328"/>
      <c r="D4173" s="329"/>
      <c r="E4173" s="330"/>
      <c r="F4173" s="330"/>
      <c r="G4173" s="330"/>
      <c r="H4173" s="331"/>
      <c r="I4173" s="332"/>
      <c r="J4173" s="332"/>
      <c r="K4173" s="332"/>
      <c r="L4173" s="332"/>
      <c r="M4173" s="332"/>
      <c r="N4173" s="333"/>
    </row>
    <row r="4174" spans="2:14" x14ac:dyDescent="0.2">
      <c r="B4174" s="328"/>
      <c r="C4174" s="328"/>
      <c r="D4174" s="329"/>
      <c r="E4174" s="330"/>
      <c r="F4174" s="330"/>
      <c r="G4174" s="330"/>
      <c r="H4174" s="331"/>
      <c r="I4174" s="332"/>
      <c r="J4174" s="332"/>
      <c r="K4174" s="332"/>
      <c r="L4174" s="332"/>
      <c r="M4174" s="332"/>
      <c r="N4174" s="333"/>
    </row>
    <row r="4175" spans="2:14" x14ac:dyDescent="0.2">
      <c r="B4175" s="328"/>
      <c r="C4175" s="328"/>
      <c r="D4175" s="329"/>
      <c r="E4175" s="330"/>
      <c r="F4175" s="330"/>
      <c r="G4175" s="330"/>
      <c r="H4175" s="331"/>
      <c r="I4175" s="332"/>
      <c r="J4175" s="332"/>
      <c r="K4175" s="332"/>
      <c r="L4175" s="332"/>
      <c r="M4175" s="332"/>
      <c r="N4175" s="333"/>
    </row>
    <row r="4176" spans="2:14" x14ac:dyDescent="0.2">
      <c r="B4176" s="328"/>
      <c r="C4176" s="328"/>
      <c r="D4176" s="329"/>
      <c r="E4176" s="330"/>
      <c r="F4176" s="330"/>
      <c r="G4176" s="330"/>
      <c r="H4176" s="331"/>
      <c r="I4176" s="332"/>
      <c r="J4176" s="332"/>
      <c r="K4176" s="332"/>
      <c r="L4176" s="332"/>
      <c r="M4176" s="332"/>
      <c r="N4176" s="333"/>
    </row>
    <row r="4177" spans="2:14" x14ac:dyDescent="0.2">
      <c r="B4177" s="328"/>
      <c r="C4177" s="328"/>
      <c r="D4177" s="329"/>
      <c r="E4177" s="330"/>
      <c r="F4177" s="330"/>
      <c r="G4177" s="330"/>
      <c r="H4177" s="331"/>
      <c r="I4177" s="332"/>
      <c r="J4177" s="332"/>
      <c r="K4177" s="332"/>
      <c r="L4177" s="332"/>
      <c r="M4177" s="332"/>
      <c r="N4177" s="333"/>
    </row>
    <row r="4178" spans="2:14" x14ac:dyDescent="0.2">
      <c r="B4178" s="328"/>
      <c r="C4178" s="328"/>
      <c r="D4178" s="329"/>
      <c r="E4178" s="330"/>
      <c r="F4178" s="330"/>
      <c r="G4178" s="330"/>
      <c r="H4178" s="331"/>
      <c r="I4178" s="332"/>
      <c r="J4178" s="332"/>
      <c r="K4178" s="332"/>
      <c r="L4178" s="332"/>
      <c r="M4178" s="332"/>
      <c r="N4178" s="333"/>
    </row>
    <row r="4179" spans="2:14" x14ac:dyDescent="0.2">
      <c r="B4179" s="328"/>
      <c r="C4179" s="328"/>
      <c r="D4179" s="329"/>
      <c r="E4179" s="330"/>
      <c r="F4179" s="330"/>
      <c r="G4179" s="330"/>
      <c r="H4179" s="331"/>
      <c r="I4179" s="332"/>
      <c r="J4179" s="332"/>
      <c r="K4179" s="332"/>
      <c r="L4179" s="332"/>
      <c r="M4179" s="332"/>
      <c r="N4179" s="333"/>
    </row>
    <row r="4180" spans="2:14" x14ac:dyDescent="0.2">
      <c r="B4180" s="328"/>
      <c r="C4180" s="328"/>
      <c r="D4180" s="329"/>
      <c r="E4180" s="330"/>
      <c r="F4180" s="330"/>
      <c r="G4180" s="330"/>
      <c r="H4180" s="331"/>
      <c r="I4180" s="332"/>
      <c r="J4180" s="332"/>
      <c r="K4180" s="332"/>
      <c r="L4180" s="332"/>
      <c r="M4180" s="332"/>
      <c r="N4180" s="333"/>
    </row>
    <row r="4181" spans="2:14" x14ac:dyDescent="0.2">
      <c r="B4181" s="328"/>
      <c r="C4181" s="328"/>
      <c r="D4181" s="329"/>
      <c r="E4181" s="330"/>
      <c r="F4181" s="330"/>
      <c r="G4181" s="330"/>
      <c r="H4181" s="331"/>
      <c r="I4181" s="332"/>
      <c r="J4181" s="332"/>
      <c r="K4181" s="332"/>
      <c r="L4181" s="332"/>
      <c r="M4181" s="332"/>
      <c r="N4181" s="333"/>
    </row>
    <row r="4182" spans="2:14" x14ac:dyDescent="0.2">
      <c r="B4182" s="328"/>
      <c r="C4182" s="328"/>
      <c r="D4182" s="329"/>
      <c r="E4182" s="330"/>
      <c r="F4182" s="330"/>
      <c r="G4182" s="330"/>
      <c r="H4182" s="331"/>
      <c r="I4182" s="332"/>
      <c r="J4182" s="332"/>
      <c r="K4182" s="332"/>
      <c r="L4182" s="332"/>
      <c r="M4182" s="332"/>
      <c r="N4182" s="333"/>
    </row>
    <row r="4183" spans="2:14" x14ac:dyDescent="0.2">
      <c r="B4183" s="328"/>
      <c r="C4183" s="328"/>
      <c r="D4183" s="329"/>
      <c r="E4183" s="330"/>
      <c r="F4183" s="330"/>
      <c r="G4183" s="330"/>
      <c r="H4183" s="331"/>
      <c r="I4183" s="332"/>
      <c r="J4183" s="332"/>
      <c r="K4183" s="332"/>
      <c r="L4183" s="332"/>
      <c r="M4183" s="332"/>
      <c r="N4183" s="333"/>
    </row>
    <row r="4184" spans="2:14" x14ac:dyDescent="0.2">
      <c r="B4184" s="328"/>
      <c r="C4184" s="328"/>
      <c r="D4184" s="329"/>
      <c r="E4184" s="330"/>
      <c r="F4184" s="330"/>
      <c r="G4184" s="330"/>
      <c r="H4184" s="331"/>
      <c r="I4184" s="332"/>
      <c r="J4184" s="332"/>
      <c r="K4184" s="332"/>
      <c r="L4184" s="332"/>
      <c r="M4184" s="332"/>
      <c r="N4184" s="333"/>
    </row>
    <row r="4185" spans="2:14" x14ac:dyDescent="0.2">
      <c r="B4185" s="328"/>
      <c r="C4185" s="328"/>
      <c r="D4185" s="329"/>
      <c r="E4185" s="330"/>
      <c r="F4185" s="330"/>
      <c r="G4185" s="330"/>
      <c r="H4185" s="331"/>
      <c r="I4185" s="332"/>
      <c r="J4185" s="332"/>
      <c r="K4185" s="332"/>
      <c r="L4185" s="332"/>
      <c r="M4185" s="332"/>
      <c r="N4185" s="333"/>
    </row>
    <row r="4186" spans="2:14" x14ac:dyDescent="0.2">
      <c r="B4186" s="328"/>
      <c r="C4186" s="328"/>
      <c r="D4186" s="329"/>
      <c r="E4186" s="330"/>
      <c r="F4186" s="330"/>
      <c r="G4186" s="330"/>
      <c r="H4186" s="331"/>
      <c r="I4186" s="332"/>
      <c r="J4186" s="332"/>
      <c r="K4186" s="332"/>
      <c r="L4186" s="332"/>
      <c r="M4186" s="332"/>
      <c r="N4186" s="333"/>
    </row>
    <row r="4187" spans="2:14" x14ac:dyDescent="0.2">
      <c r="B4187" s="328"/>
      <c r="C4187" s="328"/>
      <c r="D4187" s="329"/>
      <c r="E4187" s="330"/>
      <c r="F4187" s="330"/>
      <c r="G4187" s="330"/>
      <c r="H4187" s="331"/>
      <c r="I4187" s="332"/>
      <c r="J4187" s="332"/>
      <c r="K4187" s="332"/>
      <c r="L4187" s="332"/>
      <c r="M4187" s="332"/>
      <c r="N4187" s="333"/>
    </row>
    <row r="4188" spans="2:14" x14ac:dyDescent="0.2">
      <c r="B4188" s="328"/>
      <c r="C4188" s="328"/>
      <c r="D4188" s="329"/>
      <c r="E4188" s="330"/>
      <c r="F4188" s="330"/>
      <c r="G4188" s="330"/>
      <c r="H4188" s="331"/>
      <c r="I4188" s="332"/>
      <c r="J4188" s="332"/>
      <c r="K4188" s="332"/>
      <c r="L4188" s="332"/>
      <c r="M4188" s="332"/>
      <c r="N4188" s="333"/>
    </row>
    <row r="4189" spans="2:14" x14ac:dyDescent="0.2">
      <c r="B4189" s="328"/>
      <c r="C4189" s="328"/>
      <c r="D4189" s="329"/>
      <c r="E4189" s="330"/>
      <c r="F4189" s="330"/>
      <c r="G4189" s="330"/>
      <c r="H4189" s="331"/>
      <c r="I4189" s="332"/>
      <c r="J4189" s="332"/>
      <c r="K4189" s="332"/>
      <c r="L4189" s="332"/>
      <c r="M4189" s="332"/>
      <c r="N4189" s="333"/>
    </row>
    <row r="4190" spans="2:14" x14ac:dyDescent="0.2">
      <c r="B4190" s="328"/>
      <c r="C4190" s="328"/>
      <c r="D4190" s="329"/>
      <c r="E4190" s="330"/>
      <c r="F4190" s="330"/>
      <c r="G4190" s="330"/>
      <c r="H4190" s="331"/>
      <c r="I4190" s="332"/>
      <c r="J4190" s="332"/>
      <c r="K4190" s="332"/>
      <c r="L4190" s="332"/>
      <c r="M4190" s="332"/>
      <c r="N4190" s="333"/>
    </row>
    <row r="4191" spans="2:14" x14ac:dyDescent="0.2">
      <c r="B4191" s="328"/>
      <c r="C4191" s="328"/>
      <c r="D4191" s="329"/>
      <c r="E4191" s="330"/>
      <c r="F4191" s="330"/>
      <c r="G4191" s="330"/>
      <c r="H4191" s="331"/>
      <c r="I4191" s="332"/>
      <c r="J4191" s="332"/>
      <c r="K4191" s="332"/>
      <c r="L4191" s="332"/>
      <c r="M4191" s="332"/>
      <c r="N4191" s="333"/>
    </row>
    <row r="4192" spans="2:14" x14ac:dyDescent="0.2">
      <c r="B4192" s="328"/>
      <c r="C4192" s="328"/>
      <c r="D4192" s="329"/>
      <c r="E4192" s="330"/>
      <c r="F4192" s="330"/>
      <c r="G4192" s="330"/>
      <c r="H4192" s="331"/>
      <c r="I4192" s="332"/>
      <c r="J4192" s="332"/>
      <c r="K4192" s="332"/>
      <c r="L4192" s="332"/>
      <c r="M4192" s="332"/>
      <c r="N4192" s="333"/>
    </row>
    <row r="4193" spans="2:14" x14ac:dyDescent="0.2">
      <c r="B4193" s="328"/>
      <c r="C4193" s="328"/>
      <c r="D4193" s="329"/>
      <c r="E4193" s="330"/>
      <c r="F4193" s="330"/>
      <c r="G4193" s="330"/>
      <c r="H4193" s="331"/>
      <c r="I4193" s="332"/>
      <c r="J4193" s="332"/>
      <c r="K4193" s="332"/>
      <c r="L4193" s="332"/>
      <c r="M4193" s="332"/>
      <c r="N4193" s="333"/>
    </row>
    <row r="4194" spans="2:14" x14ac:dyDescent="0.2">
      <c r="B4194" s="328"/>
      <c r="C4194" s="328"/>
      <c r="D4194" s="329"/>
      <c r="E4194" s="330"/>
      <c r="F4194" s="330"/>
      <c r="G4194" s="330"/>
      <c r="H4194" s="331"/>
      <c r="I4194" s="332"/>
      <c r="J4194" s="332"/>
      <c r="K4194" s="332"/>
      <c r="L4194" s="332"/>
      <c r="M4194" s="332"/>
      <c r="N4194" s="333"/>
    </row>
    <row r="4195" spans="2:14" x14ac:dyDescent="0.2">
      <c r="B4195" s="328"/>
      <c r="C4195" s="328"/>
      <c r="D4195" s="329"/>
      <c r="E4195" s="330"/>
      <c r="F4195" s="330"/>
      <c r="G4195" s="330"/>
      <c r="H4195" s="331"/>
      <c r="I4195" s="332"/>
      <c r="J4195" s="332"/>
      <c r="K4195" s="332"/>
      <c r="L4195" s="332"/>
      <c r="M4195" s="332"/>
      <c r="N4195" s="333"/>
    </row>
    <row r="4196" spans="2:14" x14ac:dyDescent="0.2">
      <c r="B4196" s="328"/>
      <c r="C4196" s="328"/>
      <c r="D4196" s="329"/>
      <c r="E4196" s="330"/>
      <c r="F4196" s="330"/>
      <c r="G4196" s="330"/>
      <c r="H4196" s="331"/>
      <c r="I4196" s="332"/>
      <c r="J4196" s="332"/>
      <c r="K4196" s="332"/>
      <c r="L4196" s="332"/>
      <c r="M4196" s="332"/>
      <c r="N4196" s="333"/>
    </row>
    <row r="4197" spans="2:14" x14ac:dyDescent="0.2">
      <c r="B4197" s="328"/>
      <c r="C4197" s="328"/>
      <c r="D4197" s="329"/>
      <c r="E4197" s="330"/>
      <c r="F4197" s="330"/>
      <c r="G4197" s="330"/>
      <c r="H4197" s="331"/>
      <c r="I4197" s="332"/>
      <c r="J4197" s="332"/>
      <c r="K4197" s="332"/>
      <c r="L4197" s="332"/>
      <c r="M4197" s="332"/>
      <c r="N4197" s="333"/>
    </row>
    <row r="4198" spans="2:14" x14ac:dyDescent="0.2">
      <c r="B4198" s="328"/>
      <c r="C4198" s="328"/>
      <c r="D4198" s="329"/>
      <c r="E4198" s="330"/>
      <c r="F4198" s="330"/>
      <c r="G4198" s="330"/>
      <c r="H4198" s="331"/>
      <c r="I4198" s="332"/>
      <c r="J4198" s="332"/>
      <c r="K4198" s="332"/>
      <c r="L4198" s="332"/>
      <c r="M4198" s="332"/>
      <c r="N4198" s="333"/>
    </row>
    <row r="4199" spans="2:14" x14ac:dyDescent="0.2">
      <c r="B4199" s="328"/>
      <c r="C4199" s="328"/>
      <c r="D4199" s="329"/>
      <c r="E4199" s="330"/>
      <c r="F4199" s="330"/>
      <c r="G4199" s="330"/>
      <c r="H4199" s="331"/>
      <c r="I4199" s="332"/>
      <c r="J4199" s="332"/>
      <c r="K4199" s="332"/>
      <c r="L4199" s="332"/>
      <c r="M4199" s="332"/>
      <c r="N4199" s="333"/>
    </row>
    <row r="4200" spans="2:14" x14ac:dyDescent="0.2">
      <c r="B4200" s="328"/>
      <c r="C4200" s="328"/>
      <c r="D4200" s="329"/>
      <c r="E4200" s="330"/>
      <c r="F4200" s="330"/>
      <c r="G4200" s="330"/>
      <c r="H4200" s="331"/>
      <c r="I4200" s="332"/>
      <c r="J4200" s="332"/>
      <c r="K4200" s="332"/>
      <c r="L4200" s="332"/>
      <c r="M4200" s="332"/>
      <c r="N4200" s="333"/>
    </row>
    <row r="4201" spans="2:14" x14ac:dyDescent="0.2">
      <c r="B4201" s="328"/>
      <c r="C4201" s="328"/>
      <c r="D4201" s="329"/>
      <c r="E4201" s="330"/>
      <c r="F4201" s="330"/>
      <c r="G4201" s="330"/>
      <c r="H4201" s="331"/>
      <c r="I4201" s="332"/>
      <c r="J4201" s="332"/>
      <c r="K4201" s="332"/>
      <c r="L4201" s="332"/>
      <c r="M4201" s="332"/>
      <c r="N4201" s="333"/>
    </row>
    <row r="4202" spans="2:14" x14ac:dyDescent="0.2">
      <c r="B4202" s="328"/>
      <c r="C4202" s="328"/>
      <c r="D4202" s="329"/>
      <c r="E4202" s="330"/>
      <c r="F4202" s="330"/>
      <c r="G4202" s="330"/>
      <c r="H4202" s="331"/>
      <c r="I4202" s="332"/>
      <c r="J4202" s="332"/>
      <c r="K4202" s="332"/>
      <c r="L4202" s="332"/>
      <c r="M4202" s="332"/>
      <c r="N4202" s="333"/>
    </row>
    <row r="4203" spans="2:14" x14ac:dyDescent="0.2">
      <c r="B4203" s="328"/>
      <c r="C4203" s="328"/>
      <c r="D4203" s="329"/>
      <c r="E4203" s="330"/>
      <c r="F4203" s="330"/>
      <c r="G4203" s="330"/>
      <c r="H4203" s="331"/>
      <c r="I4203" s="332"/>
      <c r="J4203" s="332"/>
      <c r="K4203" s="332"/>
      <c r="L4203" s="332"/>
      <c r="M4203" s="332"/>
      <c r="N4203" s="333"/>
    </row>
    <row r="4204" spans="2:14" x14ac:dyDescent="0.2">
      <c r="B4204" s="328"/>
      <c r="C4204" s="328"/>
      <c r="D4204" s="329"/>
      <c r="E4204" s="330"/>
      <c r="F4204" s="330"/>
      <c r="G4204" s="330"/>
      <c r="H4204" s="331"/>
      <c r="I4204" s="332"/>
      <c r="J4204" s="332"/>
      <c r="K4204" s="332"/>
      <c r="L4204" s="332"/>
      <c r="M4204" s="332"/>
      <c r="N4204" s="333"/>
    </row>
    <row r="4205" spans="2:14" x14ac:dyDescent="0.2">
      <c r="B4205" s="328"/>
      <c r="C4205" s="328"/>
      <c r="D4205" s="329"/>
      <c r="E4205" s="330"/>
      <c r="F4205" s="330"/>
      <c r="G4205" s="330"/>
      <c r="H4205" s="331"/>
      <c r="I4205" s="332"/>
      <c r="J4205" s="332"/>
      <c r="K4205" s="332"/>
      <c r="L4205" s="332"/>
      <c r="M4205" s="332"/>
      <c r="N4205" s="333"/>
    </row>
    <row r="4206" spans="2:14" x14ac:dyDescent="0.2">
      <c r="B4206" s="328"/>
      <c r="C4206" s="328"/>
      <c r="D4206" s="329"/>
      <c r="E4206" s="330"/>
      <c r="F4206" s="330"/>
      <c r="G4206" s="330"/>
      <c r="H4206" s="331"/>
      <c r="I4206" s="332"/>
      <c r="J4206" s="332"/>
      <c r="K4206" s="332"/>
      <c r="L4206" s="332"/>
      <c r="M4206" s="332"/>
      <c r="N4206" s="333"/>
    </row>
    <row r="4207" spans="2:14" x14ac:dyDescent="0.2">
      <c r="B4207" s="328"/>
      <c r="C4207" s="328"/>
      <c r="D4207" s="329"/>
      <c r="E4207" s="330"/>
      <c r="F4207" s="330"/>
      <c r="G4207" s="330"/>
      <c r="H4207" s="331"/>
      <c r="I4207" s="332"/>
      <c r="J4207" s="332"/>
      <c r="K4207" s="332"/>
      <c r="L4207" s="332"/>
      <c r="M4207" s="332"/>
      <c r="N4207" s="333"/>
    </row>
    <row r="4208" spans="2:14" x14ac:dyDescent="0.2">
      <c r="B4208" s="328"/>
      <c r="C4208" s="328"/>
      <c r="D4208" s="329"/>
      <c r="E4208" s="330"/>
      <c r="F4208" s="330"/>
      <c r="G4208" s="330"/>
      <c r="H4208" s="331"/>
      <c r="I4208" s="332"/>
      <c r="J4208" s="332"/>
      <c r="K4208" s="332"/>
      <c r="L4208" s="332"/>
      <c r="M4208" s="332"/>
      <c r="N4208" s="333"/>
    </row>
    <row r="4209" spans="2:14" x14ac:dyDescent="0.2">
      <c r="B4209" s="328"/>
      <c r="C4209" s="328"/>
      <c r="D4209" s="329"/>
      <c r="E4209" s="330"/>
      <c r="F4209" s="330"/>
      <c r="G4209" s="330"/>
      <c r="H4209" s="331"/>
      <c r="I4209" s="332"/>
      <c r="J4209" s="332"/>
      <c r="K4209" s="332"/>
      <c r="L4209" s="332"/>
      <c r="M4209" s="332"/>
      <c r="N4209" s="333"/>
    </row>
    <row r="4210" spans="2:14" x14ac:dyDescent="0.2">
      <c r="B4210" s="328"/>
      <c r="C4210" s="328"/>
      <c r="D4210" s="329"/>
      <c r="E4210" s="330"/>
      <c r="F4210" s="330"/>
      <c r="G4210" s="330"/>
      <c r="H4210" s="331"/>
      <c r="I4210" s="332"/>
      <c r="J4210" s="332"/>
      <c r="K4210" s="332"/>
      <c r="L4210" s="332"/>
      <c r="M4210" s="332"/>
      <c r="N4210" s="333"/>
    </row>
    <row r="4211" spans="2:14" x14ac:dyDescent="0.2">
      <c r="B4211" s="328"/>
      <c r="C4211" s="328"/>
      <c r="D4211" s="329"/>
      <c r="E4211" s="330"/>
      <c r="F4211" s="330"/>
      <c r="G4211" s="330"/>
      <c r="H4211" s="331"/>
      <c r="I4211" s="332"/>
      <c r="J4211" s="332"/>
      <c r="K4211" s="332"/>
      <c r="L4211" s="332"/>
      <c r="M4211" s="332"/>
      <c r="N4211" s="333"/>
    </row>
    <row r="4212" spans="2:14" x14ac:dyDescent="0.2">
      <c r="B4212" s="328"/>
      <c r="C4212" s="328"/>
      <c r="D4212" s="329"/>
      <c r="E4212" s="330"/>
      <c r="F4212" s="330"/>
      <c r="G4212" s="330"/>
      <c r="H4212" s="331"/>
      <c r="I4212" s="332"/>
      <c r="J4212" s="332"/>
      <c r="K4212" s="332"/>
      <c r="L4212" s="332"/>
      <c r="M4212" s="332"/>
      <c r="N4212" s="333"/>
    </row>
    <row r="4213" spans="2:14" x14ac:dyDescent="0.2">
      <c r="B4213" s="328"/>
      <c r="C4213" s="328"/>
      <c r="D4213" s="329"/>
      <c r="E4213" s="330"/>
      <c r="F4213" s="330"/>
      <c r="G4213" s="330"/>
      <c r="H4213" s="331"/>
      <c r="I4213" s="332"/>
      <c r="J4213" s="332"/>
      <c r="K4213" s="332"/>
      <c r="L4213" s="332"/>
      <c r="M4213" s="332"/>
      <c r="N4213" s="333"/>
    </row>
    <row r="4214" spans="2:14" x14ac:dyDescent="0.2">
      <c r="B4214" s="328"/>
      <c r="C4214" s="328"/>
      <c r="D4214" s="329"/>
      <c r="E4214" s="330"/>
      <c r="F4214" s="330"/>
      <c r="G4214" s="330"/>
      <c r="H4214" s="331"/>
      <c r="I4214" s="332"/>
      <c r="J4214" s="332"/>
      <c r="K4214" s="332"/>
      <c r="L4214" s="332"/>
      <c r="M4214" s="332"/>
      <c r="N4214" s="333"/>
    </row>
    <row r="4215" spans="2:14" x14ac:dyDescent="0.2">
      <c r="B4215" s="328"/>
      <c r="C4215" s="328"/>
      <c r="D4215" s="329"/>
      <c r="E4215" s="330"/>
      <c r="F4215" s="330"/>
      <c r="G4215" s="330"/>
      <c r="H4215" s="331"/>
      <c r="I4215" s="332"/>
      <c r="J4215" s="332"/>
      <c r="K4215" s="332"/>
      <c r="L4215" s="332"/>
      <c r="M4215" s="332"/>
      <c r="N4215" s="333"/>
    </row>
    <row r="4216" spans="2:14" x14ac:dyDescent="0.2">
      <c r="B4216" s="328"/>
      <c r="C4216" s="328"/>
      <c r="D4216" s="329"/>
      <c r="E4216" s="330"/>
      <c r="F4216" s="330"/>
      <c r="G4216" s="330"/>
      <c r="H4216" s="331"/>
      <c r="I4216" s="332"/>
      <c r="J4216" s="332"/>
      <c r="K4216" s="332"/>
      <c r="L4216" s="332"/>
      <c r="M4216" s="332"/>
      <c r="N4216" s="333"/>
    </row>
    <row r="4217" spans="2:14" x14ac:dyDescent="0.2">
      <c r="B4217" s="328"/>
      <c r="C4217" s="328"/>
      <c r="D4217" s="329"/>
      <c r="E4217" s="330"/>
      <c r="F4217" s="330"/>
      <c r="G4217" s="330"/>
      <c r="H4217" s="331"/>
      <c r="I4217" s="332"/>
      <c r="J4217" s="332"/>
      <c r="K4217" s="332"/>
      <c r="L4217" s="332"/>
      <c r="M4217" s="332"/>
      <c r="N4217" s="333"/>
    </row>
    <row r="4218" spans="2:14" x14ac:dyDescent="0.2">
      <c r="B4218" s="328"/>
      <c r="C4218" s="328"/>
      <c r="D4218" s="329"/>
      <c r="E4218" s="330"/>
      <c r="F4218" s="330"/>
      <c r="G4218" s="330"/>
      <c r="H4218" s="331"/>
      <c r="I4218" s="332"/>
      <c r="J4218" s="332"/>
      <c r="K4218" s="332"/>
      <c r="L4218" s="332"/>
      <c r="M4218" s="332"/>
      <c r="N4218" s="333"/>
    </row>
    <row r="4219" spans="2:14" x14ac:dyDescent="0.2">
      <c r="B4219" s="328"/>
      <c r="C4219" s="328"/>
      <c r="D4219" s="329"/>
      <c r="E4219" s="330"/>
      <c r="F4219" s="330"/>
      <c r="G4219" s="330"/>
      <c r="H4219" s="331"/>
      <c r="I4219" s="332"/>
      <c r="J4219" s="332"/>
      <c r="K4219" s="332"/>
      <c r="L4219" s="332"/>
      <c r="M4219" s="332"/>
      <c r="N4219" s="333"/>
    </row>
    <row r="4220" spans="2:14" x14ac:dyDescent="0.2">
      <c r="B4220" s="328"/>
      <c r="C4220" s="328"/>
      <c r="D4220" s="329"/>
      <c r="E4220" s="330"/>
      <c r="F4220" s="330"/>
      <c r="G4220" s="330"/>
      <c r="H4220" s="331"/>
      <c r="I4220" s="332"/>
      <c r="J4220" s="332"/>
      <c r="K4220" s="332"/>
      <c r="L4220" s="332"/>
      <c r="M4220" s="332"/>
      <c r="N4220" s="333"/>
    </row>
    <row r="4221" spans="2:14" x14ac:dyDescent="0.2">
      <c r="B4221" s="328"/>
      <c r="C4221" s="328"/>
      <c r="D4221" s="329"/>
      <c r="E4221" s="330"/>
      <c r="F4221" s="330"/>
      <c r="G4221" s="330"/>
      <c r="H4221" s="331"/>
      <c r="I4221" s="332"/>
      <c r="J4221" s="332"/>
      <c r="K4221" s="332"/>
      <c r="L4221" s="332"/>
      <c r="M4221" s="332"/>
      <c r="N4221" s="333"/>
    </row>
    <row r="4222" spans="2:14" x14ac:dyDescent="0.2">
      <c r="B4222" s="328"/>
      <c r="C4222" s="328"/>
      <c r="D4222" s="329"/>
      <c r="E4222" s="330"/>
      <c r="F4222" s="330"/>
      <c r="G4222" s="330"/>
      <c r="H4222" s="331"/>
      <c r="I4222" s="332"/>
      <c r="J4222" s="332"/>
      <c r="K4222" s="332"/>
      <c r="L4222" s="332"/>
      <c r="M4222" s="332"/>
      <c r="N4222" s="333"/>
    </row>
    <row r="4223" spans="2:14" x14ac:dyDescent="0.2">
      <c r="B4223" s="328"/>
      <c r="C4223" s="328"/>
      <c r="D4223" s="329"/>
      <c r="E4223" s="330"/>
      <c r="F4223" s="330"/>
      <c r="G4223" s="330"/>
      <c r="H4223" s="331"/>
      <c r="I4223" s="332"/>
      <c r="J4223" s="332"/>
      <c r="K4223" s="332"/>
      <c r="L4223" s="332"/>
      <c r="M4223" s="332"/>
      <c r="N4223" s="333"/>
    </row>
    <row r="4224" spans="2:14" x14ac:dyDescent="0.2">
      <c r="B4224" s="328"/>
      <c r="C4224" s="328"/>
      <c r="D4224" s="329"/>
      <c r="E4224" s="330"/>
      <c r="F4224" s="330"/>
      <c r="G4224" s="330"/>
      <c r="H4224" s="331"/>
      <c r="I4224" s="332"/>
      <c r="J4224" s="332"/>
      <c r="K4224" s="332"/>
      <c r="L4224" s="332"/>
      <c r="M4224" s="332"/>
      <c r="N4224" s="333"/>
    </row>
    <row r="4225" spans="2:14" x14ac:dyDescent="0.2">
      <c r="B4225" s="328"/>
      <c r="C4225" s="328"/>
      <c r="D4225" s="329"/>
      <c r="E4225" s="330"/>
      <c r="F4225" s="330"/>
      <c r="G4225" s="330"/>
      <c r="H4225" s="331"/>
      <c r="I4225" s="332"/>
      <c r="J4225" s="332"/>
      <c r="K4225" s="332"/>
      <c r="L4225" s="332"/>
      <c r="M4225" s="332"/>
      <c r="N4225" s="333"/>
    </row>
    <row r="4226" spans="2:14" x14ac:dyDescent="0.2">
      <c r="B4226" s="328"/>
      <c r="C4226" s="328"/>
      <c r="D4226" s="329"/>
      <c r="E4226" s="330"/>
      <c r="F4226" s="330"/>
      <c r="G4226" s="330"/>
      <c r="H4226" s="331"/>
      <c r="I4226" s="332"/>
      <c r="J4226" s="332"/>
      <c r="K4226" s="332"/>
      <c r="L4226" s="332"/>
      <c r="M4226" s="332"/>
      <c r="N4226" s="333"/>
    </row>
    <row r="4227" spans="2:14" x14ac:dyDescent="0.2">
      <c r="B4227" s="328"/>
      <c r="C4227" s="328"/>
      <c r="D4227" s="329"/>
      <c r="E4227" s="330"/>
      <c r="F4227" s="330"/>
      <c r="G4227" s="330"/>
      <c r="H4227" s="331"/>
      <c r="I4227" s="332"/>
      <c r="J4227" s="332"/>
      <c r="K4227" s="332"/>
      <c r="L4227" s="332"/>
      <c r="M4227" s="332"/>
      <c r="N4227" s="333"/>
    </row>
    <row r="4228" spans="2:14" x14ac:dyDescent="0.2">
      <c r="B4228" s="328"/>
      <c r="C4228" s="328"/>
      <c r="D4228" s="329"/>
      <c r="E4228" s="330"/>
      <c r="F4228" s="330"/>
      <c r="G4228" s="330"/>
      <c r="H4228" s="331"/>
      <c r="I4228" s="332"/>
      <c r="J4228" s="332"/>
      <c r="K4228" s="332"/>
      <c r="L4228" s="332"/>
      <c r="M4228" s="332"/>
      <c r="N4228" s="333"/>
    </row>
    <row r="4229" spans="2:14" x14ac:dyDescent="0.2">
      <c r="B4229" s="328"/>
      <c r="C4229" s="328"/>
      <c r="D4229" s="329"/>
      <c r="E4229" s="330"/>
      <c r="F4229" s="330"/>
      <c r="G4229" s="330"/>
      <c r="H4229" s="331"/>
      <c r="I4229" s="332"/>
      <c r="J4229" s="332"/>
      <c r="K4229" s="332"/>
      <c r="L4229" s="332"/>
      <c r="M4229" s="332"/>
      <c r="N4229" s="333"/>
    </row>
    <row r="4230" spans="2:14" x14ac:dyDescent="0.2">
      <c r="B4230" s="328"/>
      <c r="C4230" s="328"/>
      <c r="D4230" s="329"/>
      <c r="E4230" s="330"/>
      <c r="F4230" s="330"/>
      <c r="G4230" s="330"/>
      <c r="H4230" s="331"/>
      <c r="I4230" s="332"/>
      <c r="J4230" s="332"/>
      <c r="K4230" s="332"/>
      <c r="L4230" s="332"/>
      <c r="M4230" s="332"/>
      <c r="N4230" s="333"/>
    </row>
    <row r="4231" spans="2:14" x14ac:dyDescent="0.2">
      <c r="B4231" s="328"/>
      <c r="C4231" s="328"/>
      <c r="D4231" s="329"/>
      <c r="E4231" s="330"/>
      <c r="F4231" s="330"/>
      <c r="G4231" s="330"/>
      <c r="H4231" s="331"/>
      <c r="I4231" s="332"/>
      <c r="J4231" s="332"/>
      <c r="K4231" s="332"/>
      <c r="L4231" s="332"/>
      <c r="M4231" s="332"/>
      <c r="N4231" s="333"/>
    </row>
    <row r="4232" spans="2:14" x14ac:dyDescent="0.2">
      <c r="B4232" s="328"/>
      <c r="C4232" s="328"/>
      <c r="D4232" s="329"/>
      <c r="E4232" s="330"/>
      <c r="F4232" s="330"/>
      <c r="G4232" s="330"/>
      <c r="H4232" s="331"/>
      <c r="I4232" s="332"/>
      <c r="J4232" s="332"/>
      <c r="K4232" s="332"/>
      <c r="L4232" s="332"/>
      <c r="M4232" s="332"/>
      <c r="N4232" s="333"/>
    </row>
    <row r="4233" spans="2:14" x14ac:dyDescent="0.2">
      <c r="B4233" s="328"/>
      <c r="C4233" s="328"/>
      <c r="D4233" s="329"/>
      <c r="E4233" s="330"/>
      <c r="F4233" s="330"/>
      <c r="G4233" s="330"/>
      <c r="H4233" s="331"/>
      <c r="I4233" s="332"/>
      <c r="J4233" s="332"/>
      <c r="K4233" s="332"/>
      <c r="L4233" s="332"/>
      <c r="M4233" s="332"/>
      <c r="N4233" s="333"/>
    </row>
    <row r="4234" spans="2:14" x14ac:dyDescent="0.2">
      <c r="B4234" s="328"/>
      <c r="C4234" s="328"/>
      <c r="D4234" s="329"/>
      <c r="E4234" s="330"/>
      <c r="F4234" s="330"/>
      <c r="G4234" s="330"/>
      <c r="H4234" s="331"/>
      <c r="I4234" s="332"/>
      <c r="J4234" s="332"/>
      <c r="K4234" s="332"/>
      <c r="L4234" s="332"/>
      <c r="M4234" s="332"/>
      <c r="N4234" s="333"/>
    </row>
    <row r="4235" spans="2:14" x14ac:dyDescent="0.2">
      <c r="B4235" s="328"/>
      <c r="C4235" s="328"/>
      <c r="D4235" s="329"/>
      <c r="E4235" s="330"/>
      <c r="F4235" s="330"/>
      <c r="G4235" s="330"/>
      <c r="H4235" s="331"/>
      <c r="I4235" s="332"/>
      <c r="J4235" s="332"/>
      <c r="K4235" s="332"/>
      <c r="L4235" s="332"/>
      <c r="M4235" s="332"/>
      <c r="N4235" s="333"/>
    </row>
    <row r="4236" spans="2:14" x14ac:dyDescent="0.2">
      <c r="B4236" s="328"/>
      <c r="C4236" s="328"/>
      <c r="D4236" s="329"/>
      <c r="E4236" s="330"/>
      <c r="F4236" s="330"/>
      <c r="G4236" s="330"/>
      <c r="H4236" s="331"/>
      <c r="I4236" s="332"/>
      <c r="J4236" s="332"/>
      <c r="K4236" s="332"/>
      <c r="L4236" s="332"/>
      <c r="M4236" s="332"/>
      <c r="N4236" s="333"/>
    </row>
    <row r="4237" spans="2:14" x14ac:dyDescent="0.2">
      <c r="B4237" s="328"/>
      <c r="C4237" s="328"/>
      <c r="D4237" s="329"/>
      <c r="E4237" s="330"/>
      <c r="F4237" s="330"/>
      <c r="G4237" s="330"/>
      <c r="H4237" s="331"/>
      <c r="I4237" s="332"/>
      <c r="J4237" s="332"/>
      <c r="K4237" s="332"/>
      <c r="L4237" s="332"/>
      <c r="M4237" s="332"/>
      <c r="N4237" s="333"/>
    </row>
    <row r="4238" spans="2:14" x14ac:dyDescent="0.2">
      <c r="B4238" s="328"/>
      <c r="C4238" s="328"/>
      <c r="D4238" s="329"/>
      <c r="E4238" s="330"/>
      <c r="F4238" s="330"/>
      <c r="G4238" s="330"/>
      <c r="H4238" s="331"/>
      <c r="I4238" s="332"/>
      <c r="J4238" s="332"/>
      <c r="K4238" s="332"/>
      <c r="L4238" s="332"/>
      <c r="M4238" s="332"/>
      <c r="N4238" s="333"/>
    </row>
    <row r="4239" spans="2:14" x14ac:dyDescent="0.2">
      <c r="B4239" s="328"/>
      <c r="C4239" s="328"/>
      <c r="D4239" s="329"/>
      <c r="E4239" s="330"/>
      <c r="F4239" s="330"/>
      <c r="G4239" s="330"/>
      <c r="H4239" s="331"/>
      <c r="I4239" s="332"/>
      <c r="J4239" s="332"/>
      <c r="K4239" s="332"/>
      <c r="L4239" s="332"/>
      <c r="M4239" s="332"/>
      <c r="N4239" s="333"/>
    </row>
    <row r="4240" spans="2:14" x14ac:dyDescent="0.2">
      <c r="B4240" s="328"/>
      <c r="C4240" s="328"/>
      <c r="D4240" s="329"/>
      <c r="E4240" s="330"/>
      <c r="F4240" s="330"/>
      <c r="G4240" s="330"/>
      <c r="H4240" s="331"/>
      <c r="I4240" s="332"/>
      <c r="J4240" s="332"/>
      <c r="K4240" s="332"/>
      <c r="L4240" s="332"/>
      <c r="M4240" s="332"/>
      <c r="N4240" s="333"/>
    </row>
    <row r="4241" spans="2:14" x14ac:dyDescent="0.2">
      <c r="B4241" s="328"/>
      <c r="C4241" s="328"/>
      <c r="D4241" s="329"/>
      <c r="E4241" s="330"/>
      <c r="F4241" s="330"/>
      <c r="G4241" s="330"/>
      <c r="H4241" s="331"/>
      <c r="I4241" s="332"/>
      <c r="J4241" s="332"/>
      <c r="K4241" s="332"/>
      <c r="L4241" s="332"/>
      <c r="M4241" s="332"/>
      <c r="N4241" s="333"/>
    </row>
    <row r="4242" spans="2:14" x14ac:dyDescent="0.2">
      <c r="B4242" s="328"/>
      <c r="C4242" s="328"/>
      <c r="D4242" s="329"/>
      <c r="E4242" s="330"/>
      <c r="F4242" s="330"/>
      <c r="G4242" s="330"/>
      <c r="H4242" s="331"/>
      <c r="I4242" s="332"/>
      <c r="J4242" s="332"/>
      <c r="K4242" s="332"/>
      <c r="L4242" s="332"/>
      <c r="M4242" s="332"/>
      <c r="N4242" s="333"/>
    </row>
    <row r="4243" spans="2:14" x14ac:dyDescent="0.2">
      <c r="B4243" s="328"/>
      <c r="C4243" s="328"/>
      <c r="D4243" s="329"/>
      <c r="E4243" s="330"/>
      <c r="F4243" s="330"/>
      <c r="G4243" s="330"/>
      <c r="H4243" s="331"/>
      <c r="I4243" s="332"/>
      <c r="J4243" s="332"/>
      <c r="K4243" s="332"/>
      <c r="L4243" s="332"/>
      <c r="M4243" s="332"/>
      <c r="N4243" s="333"/>
    </row>
    <row r="4244" spans="2:14" x14ac:dyDescent="0.2">
      <c r="B4244" s="328"/>
      <c r="C4244" s="328"/>
      <c r="D4244" s="329"/>
      <c r="E4244" s="330"/>
      <c r="F4244" s="330"/>
      <c r="G4244" s="330"/>
      <c r="H4244" s="331"/>
      <c r="I4244" s="332"/>
      <c r="J4244" s="332"/>
      <c r="K4244" s="332"/>
      <c r="L4244" s="332"/>
      <c r="M4244" s="332"/>
      <c r="N4244" s="333"/>
    </row>
    <row r="4245" spans="2:14" x14ac:dyDescent="0.2">
      <c r="B4245" s="328"/>
      <c r="C4245" s="328"/>
      <c r="D4245" s="329"/>
      <c r="E4245" s="330"/>
      <c r="F4245" s="330"/>
      <c r="G4245" s="330"/>
      <c r="H4245" s="331"/>
      <c r="I4245" s="332"/>
      <c r="J4245" s="332"/>
      <c r="K4245" s="332"/>
      <c r="L4245" s="332"/>
      <c r="M4245" s="332"/>
      <c r="N4245" s="333"/>
    </row>
    <row r="4246" spans="2:14" x14ac:dyDescent="0.2">
      <c r="B4246" s="328"/>
      <c r="C4246" s="328"/>
      <c r="D4246" s="329"/>
      <c r="E4246" s="330"/>
      <c r="F4246" s="330"/>
      <c r="G4246" s="330"/>
      <c r="H4246" s="331"/>
      <c r="I4246" s="332"/>
      <c r="J4246" s="332"/>
      <c r="K4246" s="332"/>
      <c r="L4246" s="332"/>
      <c r="M4246" s="332"/>
      <c r="N4246" s="333"/>
    </row>
    <row r="4247" spans="2:14" x14ac:dyDescent="0.2">
      <c r="B4247" s="328"/>
      <c r="C4247" s="328"/>
      <c r="D4247" s="329"/>
      <c r="E4247" s="330"/>
      <c r="F4247" s="330"/>
      <c r="G4247" s="330"/>
      <c r="H4247" s="331"/>
      <c r="I4247" s="332"/>
      <c r="J4247" s="332"/>
      <c r="K4247" s="332"/>
      <c r="L4247" s="332"/>
      <c r="M4247" s="332"/>
      <c r="N4247" s="333"/>
    </row>
    <row r="4248" spans="2:14" x14ac:dyDescent="0.2">
      <c r="B4248" s="328"/>
      <c r="C4248" s="328"/>
      <c r="D4248" s="329"/>
      <c r="E4248" s="330"/>
      <c r="F4248" s="330"/>
      <c r="G4248" s="330"/>
      <c r="H4248" s="331"/>
      <c r="I4248" s="332"/>
      <c r="J4248" s="332"/>
      <c r="K4248" s="332"/>
      <c r="L4248" s="332"/>
      <c r="M4248" s="332"/>
      <c r="N4248" s="333"/>
    </row>
    <row r="4249" spans="2:14" x14ac:dyDescent="0.2">
      <c r="B4249" s="328"/>
      <c r="C4249" s="328"/>
      <c r="D4249" s="329"/>
      <c r="E4249" s="330"/>
      <c r="F4249" s="330"/>
      <c r="G4249" s="330"/>
      <c r="H4249" s="331"/>
      <c r="I4249" s="332"/>
      <c r="J4249" s="332"/>
      <c r="K4249" s="332"/>
      <c r="L4249" s="332"/>
      <c r="M4249" s="332"/>
      <c r="N4249" s="333"/>
    </row>
    <row r="4250" spans="2:14" x14ac:dyDescent="0.2">
      <c r="B4250" s="328"/>
      <c r="C4250" s="328"/>
      <c r="D4250" s="329"/>
      <c r="E4250" s="330"/>
      <c r="F4250" s="330"/>
      <c r="G4250" s="330"/>
      <c r="H4250" s="331"/>
      <c r="I4250" s="332"/>
      <c r="J4250" s="332"/>
      <c r="K4250" s="332"/>
      <c r="L4250" s="332"/>
      <c r="M4250" s="332"/>
      <c r="N4250" s="333"/>
    </row>
    <row r="4251" spans="2:14" x14ac:dyDescent="0.2">
      <c r="B4251" s="328"/>
      <c r="C4251" s="328"/>
      <c r="D4251" s="329"/>
      <c r="E4251" s="330"/>
      <c r="F4251" s="330"/>
      <c r="G4251" s="330"/>
      <c r="H4251" s="331"/>
      <c r="I4251" s="332"/>
      <c r="J4251" s="332"/>
      <c r="K4251" s="332"/>
      <c r="L4251" s="332"/>
      <c r="M4251" s="332"/>
      <c r="N4251" s="333"/>
    </row>
    <row r="4252" spans="2:14" x14ac:dyDescent="0.2">
      <c r="B4252" s="328"/>
      <c r="C4252" s="328"/>
      <c r="D4252" s="329"/>
      <c r="E4252" s="330"/>
      <c r="F4252" s="330"/>
      <c r="G4252" s="330"/>
      <c r="H4252" s="331"/>
      <c r="I4252" s="332"/>
      <c r="J4252" s="332"/>
      <c r="K4252" s="332"/>
      <c r="L4252" s="332"/>
      <c r="M4252" s="332"/>
      <c r="N4252" s="333"/>
    </row>
    <row r="4253" spans="2:14" x14ac:dyDescent="0.2">
      <c r="B4253" s="328"/>
      <c r="C4253" s="328"/>
      <c r="D4253" s="329"/>
      <c r="E4253" s="330"/>
      <c r="F4253" s="330"/>
      <c r="G4253" s="330"/>
      <c r="H4253" s="331"/>
      <c r="I4253" s="332"/>
      <c r="J4253" s="332"/>
      <c r="K4253" s="332"/>
      <c r="L4253" s="332"/>
      <c r="M4253" s="332"/>
      <c r="N4253" s="333"/>
    </row>
    <row r="4254" spans="2:14" x14ac:dyDescent="0.2">
      <c r="B4254" s="328"/>
      <c r="C4254" s="328"/>
      <c r="D4254" s="329"/>
      <c r="E4254" s="330"/>
      <c r="F4254" s="330"/>
      <c r="G4254" s="330"/>
      <c r="H4254" s="331"/>
      <c r="I4254" s="332"/>
      <c r="J4254" s="332"/>
      <c r="K4254" s="332"/>
      <c r="L4254" s="332"/>
      <c r="M4254" s="332"/>
      <c r="N4254" s="333"/>
    </row>
    <row r="4255" spans="2:14" x14ac:dyDescent="0.2">
      <c r="B4255" s="328"/>
      <c r="C4255" s="328"/>
      <c r="D4255" s="329"/>
      <c r="E4255" s="330"/>
      <c r="F4255" s="330"/>
      <c r="G4255" s="330"/>
      <c r="H4255" s="331"/>
      <c r="I4255" s="332"/>
      <c r="J4255" s="332"/>
      <c r="K4255" s="332"/>
      <c r="L4255" s="332"/>
      <c r="M4255" s="332"/>
      <c r="N4255" s="333"/>
    </row>
    <row r="4256" spans="2:14" x14ac:dyDescent="0.2">
      <c r="B4256" s="328"/>
      <c r="C4256" s="328"/>
      <c r="D4256" s="329"/>
      <c r="E4256" s="330"/>
      <c r="F4256" s="330"/>
      <c r="G4256" s="330"/>
      <c r="H4256" s="331"/>
      <c r="I4256" s="332"/>
      <c r="J4256" s="332"/>
      <c r="K4256" s="332"/>
      <c r="L4256" s="332"/>
      <c r="M4256" s="332"/>
      <c r="N4256" s="333"/>
    </row>
    <row r="4257" spans="2:14" x14ac:dyDescent="0.2">
      <c r="B4257" s="328"/>
      <c r="C4257" s="328"/>
      <c r="D4257" s="329"/>
      <c r="E4257" s="330"/>
      <c r="F4257" s="330"/>
      <c r="G4257" s="330"/>
      <c r="H4257" s="331"/>
      <c r="I4257" s="332"/>
      <c r="J4257" s="332"/>
      <c r="K4257" s="332"/>
      <c r="L4257" s="332"/>
      <c r="M4257" s="332"/>
      <c r="N4257" s="333"/>
    </row>
    <row r="4258" spans="2:14" x14ac:dyDescent="0.2">
      <c r="B4258" s="328"/>
      <c r="C4258" s="328"/>
      <c r="D4258" s="329"/>
      <c r="E4258" s="330"/>
      <c r="F4258" s="330"/>
      <c r="G4258" s="330"/>
      <c r="H4258" s="331"/>
      <c r="I4258" s="332"/>
      <c r="J4258" s="332"/>
      <c r="K4258" s="332"/>
      <c r="L4258" s="332"/>
      <c r="M4258" s="332"/>
      <c r="N4258" s="333"/>
    </row>
    <row r="4259" spans="2:14" x14ac:dyDescent="0.2">
      <c r="B4259" s="328"/>
      <c r="C4259" s="328"/>
      <c r="D4259" s="329"/>
      <c r="E4259" s="330"/>
      <c r="F4259" s="330"/>
      <c r="G4259" s="330"/>
      <c r="H4259" s="331"/>
      <c r="I4259" s="332"/>
      <c r="J4259" s="332"/>
      <c r="K4259" s="332"/>
      <c r="L4259" s="332"/>
      <c r="M4259" s="332"/>
      <c r="N4259" s="333"/>
    </row>
    <row r="4260" spans="2:14" x14ac:dyDescent="0.2">
      <c r="B4260" s="328"/>
      <c r="C4260" s="328"/>
      <c r="D4260" s="329"/>
      <c r="E4260" s="330"/>
      <c r="F4260" s="330"/>
      <c r="G4260" s="330"/>
      <c r="H4260" s="331"/>
      <c r="I4260" s="332"/>
      <c r="J4260" s="332"/>
      <c r="K4260" s="332"/>
      <c r="L4260" s="332"/>
      <c r="M4260" s="332"/>
      <c r="N4260" s="333"/>
    </row>
    <row r="4261" spans="2:14" x14ac:dyDescent="0.2">
      <c r="B4261" s="328"/>
      <c r="C4261" s="328"/>
      <c r="D4261" s="329"/>
      <c r="E4261" s="330"/>
      <c r="F4261" s="330"/>
      <c r="G4261" s="330"/>
      <c r="H4261" s="331"/>
      <c r="I4261" s="332"/>
      <c r="J4261" s="332"/>
      <c r="K4261" s="332"/>
      <c r="L4261" s="332"/>
      <c r="M4261" s="332"/>
      <c r="N4261" s="333"/>
    </row>
    <row r="4262" spans="2:14" x14ac:dyDescent="0.2">
      <c r="B4262" s="328"/>
      <c r="C4262" s="328"/>
      <c r="D4262" s="329"/>
      <c r="E4262" s="330"/>
      <c r="F4262" s="330"/>
      <c r="G4262" s="330"/>
      <c r="H4262" s="331"/>
      <c r="I4262" s="332"/>
      <c r="J4262" s="332"/>
      <c r="K4262" s="332"/>
      <c r="L4262" s="332"/>
      <c r="M4262" s="332"/>
      <c r="N4262" s="333"/>
    </row>
    <row r="4263" spans="2:14" x14ac:dyDescent="0.2">
      <c r="B4263" s="328"/>
      <c r="C4263" s="328"/>
      <c r="D4263" s="329"/>
      <c r="E4263" s="330"/>
      <c r="F4263" s="330"/>
      <c r="G4263" s="330"/>
      <c r="H4263" s="331"/>
      <c r="I4263" s="332"/>
      <c r="J4263" s="332"/>
      <c r="K4263" s="332"/>
      <c r="L4263" s="332"/>
      <c r="M4263" s="332"/>
      <c r="N4263" s="333"/>
    </row>
    <row r="4264" spans="2:14" x14ac:dyDescent="0.2">
      <c r="B4264" s="328"/>
      <c r="C4264" s="328"/>
      <c r="D4264" s="329"/>
      <c r="E4264" s="330"/>
      <c r="F4264" s="330"/>
      <c r="G4264" s="330"/>
      <c r="H4264" s="331"/>
      <c r="I4264" s="332"/>
      <c r="J4264" s="332"/>
      <c r="K4264" s="332"/>
      <c r="L4264" s="332"/>
      <c r="M4264" s="332"/>
      <c r="N4264" s="333"/>
    </row>
    <row r="4265" spans="2:14" x14ac:dyDescent="0.2">
      <c r="B4265" s="328"/>
      <c r="C4265" s="328"/>
      <c r="D4265" s="329"/>
      <c r="E4265" s="330"/>
      <c r="F4265" s="330"/>
      <c r="G4265" s="330"/>
      <c r="H4265" s="331"/>
      <c r="I4265" s="332"/>
      <c r="J4265" s="332"/>
      <c r="K4265" s="332"/>
      <c r="L4265" s="332"/>
      <c r="M4265" s="332"/>
      <c r="N4265" s="333"/>
    </row>
    <row r="4266" spans="2:14" x14ac:dyDescent="0.2">
      <c r="B4266" s="328"/>
      <c r="C4266" s="328"/>
      <c r="D4266" s="329"/>
      <c r="E4266" s="330"/>
      <c r="F4266" s="330"/>
      <c r="G4266" s="330"/>
      <c r="H4266" s="331"/>
      <c r="I4266" s="332"/>
      <c r="J4266" s="332"/>
      <c r="K4266" s="332"/>
      <c r="L4266" s="332"/>
      <c r="M4266" s="332"/>
      <c r="N4266" s="333"/>
    </row>
    <row r="4267" spans="2:14" x14ac:dyDescent="0.2">
      <c r="B4267" s="328"/>
      <c r="C4267" s="328"/>
      <c r="D4267" s="329"/>
      <c r="E4267" s="330"/>
      <c r="F4267" s="330"/>
      <c r="G4267" s="330"/>
      <c r="H4267" s="331"/>
      <c r="I4267" s="332"/>
      <c r="J4267" s="332"/>
      <c r="K4267" s="332"/>
      <c r="L4267" s="332"/>
      <c r="M4267" s="332"/>
      <c r="N4267" s="333"/>
    </row>
    <row r="4268" spans="2:14" x14ac:dyDescent="0.2">
      <c r="B4268" s="328"/>
      <c r="C4268" s="328"/>
      <c r="D4268" s="329"/>
      <c r="E4268" s="330"/>
      <c r="F4268" s="330"/>
      <c r="G4268" s="330"/>
      <c r="H4268" s="331"/>
      <c r="I4268" s="332"/>
      <c r="J4268" s="332"/>
      <c r="K4268" s="332"/>
      <c r="L4268" s="332"/>
      <c r="M4268" s="332"/>
      <c r="N4268" s="333"/>
    </row>
    <row r="4269" spans="2:14" x14ac:dyDescent="0.2">
      <c r="B4269" s="328"/>
      <c r="C4269" s="328"/>
      <c r="D4269" s="329"/>
      <c r="E4269" s="330"/>
      <c r="F4269" s="330"/>
      <c r="G4269" s="330"/>
      <c r="H4269" s="331"/>
      <c r="I4269" s="332"/>
      <c r="J4269" s="332"/>
      <c r="K4269" s="332"/>
      <c r="L4269" s="332"/>
      <c r="M4269" s="332"/>
      <c r="N4269" s="333"/>
    </row>
    <row r="4270" spans="2:14" x14ac:dyDescent="0.2">
      <c r="B4270" s="328"/>
      <c r="C4270" s="328"/>
      <c r="D4270" s="329"/>
      <c r="E4270" s="330"/>
      <c r="F4270" s="330"/>
      <c r="G4270" s="330"/>
      <c r="H4270" s="331"/>
      <c r="I4270" s="332"/>
      <c r="J4270" s="332"/>
      <c r="K4270" s="332"/>
      <c r="L4270" s="332"/>
      <c r="M4270" s="332"/>
      <c r="N4270" s="333"/>
    </row>
    <row r="4271" spans="2:14" x14ac:dyDescent="0.2">
      <c r="B4271" s="328"/>
      <c r="C4271" s="328"/>
      <c r="D4271" s="329"/>
      <c r="E4271" s="330"/>
      <c r="F4271" s="330"/>
      <c r="G4271" s="330"/>
      <c r="H4271" s="331"/>
      <c r="I4271" s="332"/>
      <c r="J4271" s="332"/>
      <c r="K4271" s="332"/>
      <c r="L4271" s="332"/>
      <c r="M4271" s="332"/>
      <c r="N4271" s="333"/>
    </row>
    <row r="4272" spans="2:14" x14ac:dyDescent="0.2">
      <c r="B4272" s="328"/>
      <c r="C4272" s="328"/>
      <c r="D4272" s="329"/>
      <c r="E4272" s="330"/>
      <c r="F4272" s="330"/>
      <c r="G4272" s="330"/>
      <c r="H4272" s="331"/>
      <c r="I4272" s="332"/>
      <c r="J4272" s="332"/>
      <c r="K4272" s="332"/>
      <c r="L4272" s="332"/>
      <c r="M4272" s="332"/>
      <c r="N4272" s="333"/>
    </row>
    <row r="4273" spans="2:14" x14ac:dyDescent="0.2">
      <c r="B4273" s="328"/>
      <c r="C4273" s="328"/>
      <c r="D4273" s="329"/>
      <c r="E4273" s="330"/>
      <c r="F4273" s="330"/>
      <c r="G4273" s="330"/>
      <c r="H4273" s="331"/>
      <c r="I4273" s="332"/>
      <c r="J4273" s="332"/>
      <c r="K4273" s="332"/>
      <c r="L4273" s="332"/>
      <c r="M4273" s="332"/>
      <c r="N4273" s="333"/>
    </row>
    <row r="4274" spans="2:14" x14ac:dyDescent="0.2">
      <c r="B4274" s="328"/>
      <c r="C4274" s="328"/>
      <c r="D4274" s="329"/>
      <c r="E4274" s="330"/>
      <c r="F4274" s="330"/>
      <c r="G4274" s="330"/>
      <c r="H4274" s="331"/>
      <c r="I4274" s="332"/>
      <c r="J4274" s="332"/>
      <c r="K4274" s="332"/>
      <c r="L4274" s="332"/>
      <c r="M4274" s="332"/>
      <c r="N4274" s="333"/>
    </row>
    <row r="4275" spans="2:14" x14ac:dyDescent="0.2">
      <c r="B4275" s="328"/>
      <c r="C4275" s="328"/>
      <c r="D4275" s="329"/>
      <c r="E4275" s="330"/>
      <c r="F4275" s="330"/>
      <c r="G4275" s="330"/>
      <c r="H4275" s="331"/>
      <c r="I4275" s="332"/>
      <c r="J4275" s="332"/>
      <c r="K4275" s="332"/>
      <c r="L4275" s="332"/>
      <c r="M4275" s="332"/>
      <c r="N4275" s="333"/>
    </row>
    <row r="4276" spans="2:14" x14ac:dyDescent="0.2">
      <c r="B4276" s="328"/>
      <c r="C4276" s="328"/>
      <c r="D4276" s="329"/>
      <c r="E4276" s="330"/>
      <c r="F4276" s="330"/>
      <c r="G4276" s="330"/>
      <c r="H4276" s="331"/>
      <c r="I4276" s="332"/>
      <c r="J4276" s="332"/>
      <c r="K4276" s="332"/>
      <c r="L4276" s="332"/>
      <c r="M4276" s="332"/>
      <c r="N4276" s="333"/>
    </row>
    <row r="4277" spans="2:14" x14ac:dyDescent="0.2">
      <c r="B4277" s="328"/>
      <c r="C4277" s="328"/>
      <c r="D4277" s="329"/>
      <c r="E4277" s="330"/>
      <c r="F4277" s="330"/>
      <c r="G4277" s="330"/>
      <c r="H4277" s="331"/>
      <c r="I4277" s="332"/>
      <c r="J4277" s="332"/>
      <c r="K4277" s="332"/>
      <c r="L4277" s="332"/>
      <c r="M4277" s="332"/>
      <c r="N4277" s="333"/>
    </row>
    <row r="4278" spans="2:14" x14ac:dyDescent="0.2">
      <c r="B4278" s="328"/>
      <c r="C4278" s="328"/>
      <c r="D4278" s="329"/>
      <c r="E4278" s="330"/>
      <c r="F4278" s="330"/>
      <c r="G4278" s="330"/>
      <c r="H4278" s="331"/>
      <c r="I4278" s="332"/>
      <c r="J4278" s="332"/>
      <c r="K4278" s="332"/>
      <c r="L4278" s="332"/>
      <c r="M4278" s="332"/>
      <c r="N4278" s="333"/>
    </row>
    <row r="4279" spans="2:14" x14ac:dyDescent="0.2">
      <c r="B4279" s="328"/>
      <c r="C4279" s="328"/>
      <c r="D4279" s="329"/>
      <c r="E4279" s="330"/>
      <c r="F4279" s="330"/>
      <c r="G4279" s="330"/>
      <c r="H4279" s="331"/>
      <c r="I4279" s="332"/>
      <c r="J4279" s="332"/>
      <c r="K4279" s="332"/>
      <c r="L4279" s="332"/>
      <c r="M4279" s="332"/>
      <c r="N4279" s="333"/>
    </row>
    <row r="4280" spans="2:14" x14ac:dyDescent="0.2">
      <c r="B4280" s="328"/>
      <c r="C4280" s="328"/>
      <c r="D4280" s="329"/>
      <c r="E4280" s="330"/>
      <c r="F4280" s="330"/>
      <c r="G4280" s="330"/>
      <c r="H4280" s="331"/>
      <c r="I4280" s="332"/>
      <c r="J4280" s="332"/>
      <c r="K4280" s="332"/>
      <c r="L4280" s="332"/>
      <c r="M4280" s="332"/>
      <c r="N4280" s="333"/>
    </row>
    <row r="4281" spans="2:14" x14ac:dyDescent="0.2">
      <c r="B4281" s="328"/>
      <c r="C4281" s="328"/>
      <c r="D4281" s="329"/>
      <c r="E4281" s="330"/>
      <c r="F4281" s="330"/>
      <c r="G4281" s="330"/>
      <c r="H4281" s="331"/>
      <c r="I4281" s="332"/>
      <c r="J4281" s="332"/>
      <c r="K4281" s="332"/>
      <c r="L4281" s="332"/>
      <c r="M4281" s="332"/>
      <c r="N4281" s="333"/>
    </row>
    <row r="4282" spans="2:14" x14ac:dyDescent="0.2">
      <c r="B4282" s="328"/>
      <c r="C4282" s="328"/>
      <c r="D4282" s="329"/>
      <c r="E4282" s="330"/>
      <c r="F4282" s="330"/>
      <c r="G4282" s="330"/>
      <c r="H4282" s="331"/>
      <c r="I4282" s="332"/>
      <c r="J4282" s="332"/>
      <c r="K4282" s="332"/>
      <c r="L4282" s="332"/>
      <c r="M4282" s="332"/>
      <c r="N4282" s="333"/>
    </row>
    <row r="4283" spans="2:14" x14ac:dyDescent="0.2">
      <c r="B4283" s="328"/>
      <c r="C4283" s="328"/>
      <c r="D4283" s="329"/>
      <c r="E4283" s="330"/>
      <c r="F4283" s="330"/>
      <c r="G4283" s="330"/>
      <c r="H4283" s="331"/>
      <c r="I4283" s="332"/>
      <c r="J4283" s="332"/>
      <c r="K4283" s="332"/>
      <c r="L4283" s="332"/>
      <c r="M4283" s="332"/>
      <c r="N4283" s="333"/>
    </row>
    <row r="4284" spans="2:14" x14ac:dyDescent="0.2">
      <c r="B4284" s="328"/>
      <c r="C4284" s="328"/>
      <c r="D4284" s="329"/>
      <c r="E4284" s="330"/>
      <c r="F4284" s="330"/>
      <c r="G4284" s="330"/>
      <c r="H4284" s="331"/>
      <c r="I4284" s="332"/>
      <c r="J4284" s="332"/>
      <c r="K4284" s="332"/>
      <c r="L4284" s="332"/>
      <c r="M4284" s="332"/>
      <c r="N4284" s="333"/>
    </row>
    <row r="4285" spans="2:14" x14ac:dyDescent="0.2">
      <c r="B4285" s="328"/>
      <c r="C4285" s="328"/>
      <c r="D4285" s="329"/>
      <c r="E4285" s="330"/>
      <c r="F4285" s="330"/>
      <c r="G4285" s="330"/>
      <c r="H4285" s="331"/>
      <c r="I4285" s="332"/>
      <c r="J4285" s="332"/>
      <c r="K4285" s="332"/>
      <c r="L4285" s="332"/>
      <c r="M4285" s="332"/>
      <c r="N4285" s="333"/>
    </row>
    <row r="4286" spans="2:14" x14ac:dyDescent="0.2">
      <c r="B4286" s="328"/>
      <c r="C4286" s="328"/>
      <c r="D4286" s="329"/>
      <c r="E4286" s="330"/>
      <c r="F4286" s="330"/>
      <c r="G4286" s="330"/>
      <c r="H4286" s="331"/>
      <c r="I4286" s="332"/>
      <c r="J4286" s="332"/>
      <c r="K4286" s="332"/>
      <c r="L4286" s="332"/>
      <c r="M4286" s="332"/>
      <c r="N4286" s="333"/>
    </row>
    <row r="4287" spans="2:14" x14ac:dyDescent="0.2">
      <c r="B4287" s="328"/>
      <c r="C4287" s="328"/>
      <c r="D4287" s="329"/>
      <c r="E4287" s="330"/>
      <c r="F4287" s="330"/>
      <c r="G4287" s="330"/>
      <c r="H4287" s="331"/>
      <c r="I4287" s="332"/>
      <c r="J4287" s="332"/>
      <c r="K4287" s="332"/>
      <c r="L4287" s="332"/>
      <c r="M4287" s="332"/>
      <c r="N4287" s="333"/>
    </row>
    <row r="4288" spans="2:14" x14ac:dyDescent="0.2">
      <c r="B4288" s="328"/>
      <c r="C4288" s="328"/>
      <c r="D4288" s="329"/>
      <c r="E4288" s="330"/>
      <c r="F4288" s="330"/>
      <c r="G4288" s="330"/>
      <c r="H4288" s="331"/>
      <c r="I4288" s="332"/>
      <c r="J4288" s="332"/>
      <c r="K4288" s="332"/>
      <c r="L4288" s="332"/>
      <c r="M4288" s="332"/>
      <c r="N4288" s="333"/>
    </row>
    <row r="4289" spans="2:14" x14ac:dyDescent="0.2">
      <c r="B4289" s="328"/>
      <c r="C4289" s="328"/>
      <c r="D4289" s="329"/>
      <c r="E4289" s="330"/>
      <c r="F4289" s="330"/>
      <c r="G4289" s="330"/>
      <c r="H4289" s="331"/>
      <c r="I4289" s="332"/>
      <c r="J4289" s="332"/>
      <c r="K4289" s="332"/>
      <c r="L4289" s="332"/>
      <c r="M4289" s="332"/>
      <c r="N4289" s="333"/>
    </row>
    <row r="4290" spans="2:14" x14ac:dyDescent="0.2">
      <c r="B4290" s="328"/>
      <c r="C4290" s="328"/>
      <c r="D4290" s="329"/>
      <c r="E4290" s="330"/>
      <c r="F4290" s="330"/>
      <c r="G4290" s="330"/>
      <c r="H4290" s="331"/>
      <c r="I4290" s="332"/>
      <c r="J4290" s="332"/>
      <c r="K4290" s="332"/>
      <c r="L4290" s="332"/>
      <c r="M4290" s="332"/>
      <c r="N4290" s="333"/>
    </row>
    <row r="4291" spans="2:14" x14ac:dyDescent="0.2">
      <c r="B4291" s="328"/>
      <c r="C4291" s="328"/>
      <c r="D4291" s="329"/>
      <c r="E4291" s="330"/>
      <c r="F4291" s="330"/>
      <c r="G4291" s="330"/>
      <c r="H4291" s="331"/>
      <c r="I4291" s="332"/>
      <c r="J4291" s="332"/>
      <c r="K4291" s="332"/>
      <c r="L4291" s="332"/>
      <c r="M4291" s="332"/>
      <c r="N4291" s="333"/>
    </row>
    <row r="4292" spans="2:14" x14ac:dyDescent="0.2">
      <c r="B4292" s="328"/>
      <c r="C4292" s="328"/>
      <c r="D4292" s="329"/>
      <c r="E4292" s="330"/>
      <c r="F4292" s="330"/>
      <c r="G4292" s="330"/>
      <c r="H4292" s="331"/>
      <c r="I4292" s="332"/>
      <c r="J4292" s="332"/>
      <c r="K4292" s="332"/>
      <c r="L4292" s="332"/>
      <c r="M4292" s="332"/>
      <c r="N4292" s="333"/>
    </row>
    <row r="4293" spans="2:14" x14ac:dyDescent="0.2">
      <c r="B4293" s="328"/>
      <c r="C4293" s="328"/>
      <c r="D4293" s="329"/>
      <c r="E4293" s="330"/>
      <c r="F4293" s="330"/>
      <c r="G4293" s="330"/>
      <c r="H4293" s="331"/>
      <c r="I4293" s="332"/>
      <c r="J4293" s="332"/>
      <c r="K4293" s="332"/>
      <c r="L4293" s="332"/>
      <c r="M4293" s="332"/>
      <c r="N4293" s="333"/>
    </row>
    <row r="4294" spans="2:14" x14ac:dyDescent="0.2">
      <c r="B4294" s="328"/>
      <c r="C4294" s="328"/>
      <c r="D4294" s="329"/>
      <c r="E4294" s="330"/>
      <c r="F4294" s="330"/>
      <c r="G4294" s="330"/>
      <c r="H4294" s="331"/>
      <c r="I4294" s="332"/>
      <c r="J4294" s="332"/>
      <c r="K4294" s="332"/>
      <c r="L4294" s="332"/>
      <c r="M4294" s="332"/>
      <c r="N4294" s="333"/>
    </row>
    <row r="4295" spans="2:14" x14ac:dyDescent="0.2">
      <c r="B4295" s="328"/>
      <c r="C4295" s="328"/>
      <c r="D4295" s="329"/>
      <c r="E4295" s="330"/>
      <c r="F4295" s="330"/>
      <c r="G4295" s="330"/>
      <c r="H4295" s="331"/>
      <c r="I4295" s="332"/>
      <c r="J4295" s="332"/>
      <c r="K4295" s="332"/>
      <c r="L4295" s="332"/>
      <c r="M4295" s="332"/>
      <c r="N4295" s="333"/>
    </row>
    <row r="4296" spans="2:14" x14ac:dyDescent="0.2">
      <c r="B4296" s="328"/>
      <c r="C4296" s="328"/>
      <c r="D4296" s="329"/>
      <c r="E4296" s="330"/>
      <c r="F4296" s="330"/>
      <c r="G4296" s="330"/>
      <c r="H4296" s="331"/>
      <c r="I4296" s="332"/>
      <c r="J4296" s="332"/>
      <c r="K4296" s="332"/>
      <c r="L4296" s="332"/>
      <c r="M4296" s="332"/>
      <c r="N4296" s="333"/>
    </row>
    <row r="4297" spans="2:14" x14ac:dyDescent="0.2">
      <c r="B4297" s="328"/>
      <c r="C4297" s="328"/>
      <c r="D4297" s="329"/>
      <c r="E4297" s="330"/>
      <c r="F4297" s="330"/>
      <c r="G4297" s="330"/>
      <c r="H4297" s="331"/>
      <c r="I4297" s="332"/>
      <c r="J4297" s="332"/>
      <c r="K4297" s="332"/>
      <c r="L4297" s="332"/>
      <c r="M4297" s="332"/>
      <c r="N4297" s="333"/>
    </row>
    <row r="4298" spans="2:14" x14ac:dyDescent="0.2">
      <c r="B4298" s="328"/>
      <c r="C4298" s="328"/>
      <c r="D4298" s="329"/>
      <c r="E4298" s="330"/>
      <c r="F4298" s="330"/>
      <c r="G4298" s="330"/>
      <c r="H4298" s="331"/>
      <c r="I4298" s="332"/>
      <c r="J4298" s="332"/>
      <c r="K4298" s="332"/>
      <c r="L4298" s="332"/>
      <c r="M4298" s="332"/>
      <c r="N4298" s="333"/>
    </row>
    <row r="4299" spans="2:14" x14ac:dyDescent="0.2">
      <c r="B4299" s="328"/>
      <c r="C4299" s="328"/>
      <c r="D4299" s="329"/>
      <c r="E4299" s="330"/>
      <c r="F4299" s="330"/>
      <c r="G4299" s="330"/>
      <c r="H4299" s="331"/>
      <c r="I4299" s="332"/>
      <c r="J4299" s="332"/>
      <c r="K4299" s="332"/>
      <c r="L4299" s="332"/>
      <c r="M4299" s="332"/>
      <c r="N4299" s="333"/>
    </row>
    <row r="4300" spans="2:14" x14ac:dyDescent="0.2">
      <c r="B4300" s="328"/>
      <c r="C4300" s="328"/>
      <c r="D4300" s="329"/>
      <c r="E4300" s="330"/>
      <c r="F4300" s="330"/>
      <c r="G4300" s="330"/>
      <c r="H4300" s="331"/>
      <c r="I4300" s="332"/>
      <c r="J4300" s="332"/>
      <c r="K4300" s="332"/>
      <c r="L4300" s="332"/>
      <c r="M4300" s="332"/>
      <c r="N4300" s="333"/>
    </row>
    <row r="4301" spans="2:14" x14ac:dyDescent="0.2">
      <c r="B4301" s="328"/>
      <c r="C4301" s="328"/>
      <c r="D4301" s="329"/>
      <c r="E4301" s="330"/>
      <c r="F4301" s="330"/>
      <c r="G4301" s="330"/>
      <c r="H4301" s="331"/>
      <c r="I4301" s="332"/>
      <c r="J4301" s="332"/>
      <c r="K4301" s="332"/>
      <c r="L4301" s="332"/>
      <c r="M4301" s="332"/>
      <c r="N4301" s="333"/>
    </row>
    <row r="4302" spans="2:14" x14ac:dyDescent="0.2">
      <c r="B4302" s="328"/>
      <c r="C4302" s="328"/>
      <c r="D4302" s="329"/>
      <c r="E4302" s="330"/>
      <c r="F4302" s="330"/>
      <c r="G4302" s="330"/>
      <c r="H4302" s="331"/>
      <c r="I4302" s="332"/>
      <c r="J4302" s="332"/>
      <c r="K4302" s="332"/>
      <c r="L4302" s="332"/>
      <c r="M4302" s="332"/>
      <c r="N4302" s="333"/>
    </row>
    <row r="4303" spans="2:14" x14ac:dyDescent="0.2">
      <c r="B4303" s="328"/>
      <c r="C4303" s="328"/>
      <c r="D4303" s="329"/>
      <c r="E4303" s="330"/>
      <c r="F4303" s="330"/>
      <c r="G4303" s="330"/>
      <c r="H4303" s="331"/>
      <c r="I4303" s="332"/>
      <c r="J4303" s="332"/>
      <c r="K4303" s="332"/>
      <c r="L4303" s="332"/>
      <c r="M4303" s="332"/>
      <c r="N4303" s="333"/>
    </row>
    <row r="4304" spans="2:14" x14ac:dyDescent="0.2">
      <c r="B4304" s="328"/>
      <c r="C4304" s="328"/>
      <c r="D4304" s="329"/>
      <c r="E4304" s="330"/>
      <c r="F4304" s="330"/>
      <c r="G4304" s="330"/>
      <c r="H4304" s="331"/>
      <c r="I4304" s="332"/>
      <c r="J4304" s="332"/>
      <c r="K4304" s="332"/>
      <c r="L4304" s="332"/>
      <c r="M4304" s="332"/>
      <c r="N4304" s="333"/>
    </row>
    <row r="4305" spans="2:14" x14ac:dyDescent="0.2">
      <c r="B4305" s="328"/>
      <c r="C4305" s="328"/>
      <c r="D4305" s="329"/>
      <c r="E4305" s="330"/>
      <c r="F4305" s="330"/>
      <c r="G4305" s="330"/>
      <c r="H4305" s="331"/>
      <c r="I4305" s="332"/>
      <c r="J4305" s="332"/>
      <c r="K4305" s="332"/>
      <c r="L4305" s="332"/>
      <c r="M4305" s="332"/>
      <c r="N4305" s="333"/>
    </row>
    <row r="4306" spans="2:14" x14ac:dyDescent="0.2">
      <c r="B4306" s="328"/>
      <c r="C4306" s="328"/>
      <c r="D4306" s="329"/>
      <c r="E4306" s="330"/>
      <c r="F4306" s="330"/>
      <c r="G4306" s="330"/>
      <c r="H4306" s="331"/>
      <c r="I4306" s="332"/>
      <c r="J4306" s="332"/>
      <c r="K4306" s="332"/>
      <c r="L4306" s="332"/>
      <c r="M4306" s="332"/>
      <c r="N4306" s="333"/>
    </row>
    <row r="4307" spans="2:14" x14ac:dyDescent="0.2">
      <c r="B4307" s="328"/>
      <c r="C4307" s="328"/>
      <c r="D4307" s="329"/>
      <c r="E4307" s="330"/>
      <c r="F4307" s="330"/>
      <c r="G4307" s="330"/>
      <c r="H4307" s="331"/>
      <c r="I4307" s="332"/>
      <c r="J4307" s="332"/>
      <c r="K4307" s="332"/>
      <c r="L4307" s="332"/>
      <c r="M4307" s="332"/>
      <c r="N4307" s="333"/>
    </row>
    <row r="4308" spans="2:14" x14ac:dyDescent="0.2">
      <c r="B4308" s="328"/>
      <c r="C4308" s="328"/>
      <c r="D4308" s="329"/>
      <c r="E4308" s="330"/>
      <c r="F4308" s="330"/>
      <c r="G4308" s="330"/>
      <c r="H4308" s="331"/>
      <c r="I4308" s="332"/>
      <c r="J4308" s="332"/>
      <c r="K4308" s="332"/>
      <c r="L4308" s="332"/>
      <c r="M4308" s="332"/>
      <c r="N4308" s="333"/>
    </row>
    <row r="4309" spans="2:14" x14ac:dyDescent="0.2">
      <c r="B4309" s="328"/>
      <c r="C4309" s="328"/>
      <c r="D4309" s="329"/>
      <c r="E4309" s="330"/>
      <c r="F4309" s="330"/>
      <c r="G4309" s="330"/>
      <c r="H4309" s="331"/>
      <c r="I4309" s="332"/>
      <c r="J4309" s="332"/>
      <c r="K4309" s="332"/>
      <c r="L4309" s="332"/>
      <c r="M4309" s="332"/>
      <c r="N4309" s="333"/>
    </row>
    <row r="4310" spans="2:14" x14ac:dyDescent="0.2">
      <c r="B4310" s="328"/>
      <c r="C4310" s="328"/>
      <c r="D4310" s="329"/>
      <c r="E4310" s="330"/>
      <c r="F4310" s="330"/>
      <c r="G4310" s="330"/>
      <c r="H4310" s="331"/>
      <c r="I4310" s="332"/>
      <c r="J4310" s="332"/>
      <c r="K4310" s="332"/>
      <c r="L4310" s="332"/>
      <c r="M4310" s="332"/>
      <c r="N4310" s="333"/>
    </row>
    <row r="4311" spans="2:14" x14ac:dyDescent="0.2">
      <c r="B4311" s="328"/>
      <c r="C4311" s="328"/>
      <c r="D4311" s="329"/>
      <c r="E4311" s="330"/>
      <c r="F4311" s="330"/>
      <c r="G4311" s="330"/>
      <c r="H4311" s="331"/>
      <c r="I4311" s="332"/>
      <c r="J4311" s="332"/>
      <c r="K4311" s="332"/>
      <c r="L4311" s="332"/>
      <c r="M4311" s="332"/>
      <c r="N4311" s="333"/>
    </row>
    <row r="4312" spans="2:14" x14ac:dyDescent="0.2">
      <c r="B4312" s="328"/>
      <c r="C4312" s="328"/>
      <c r="D4312" s="329"/>
      <c r="E4312" s="330"/>
      <c r="F4312" s="330"/>
      <c r="G4312" s="330"/>
      <c r="H4312" s="331"/>
      <c r="I4312" s="332"/>
      <c r="J4312" s="332"/>
      <c r="K4312" s="332"/>
      <c r="L4312" s="332"/>
      <c r="M4312" s="332"/>
      <c r="N4312" s="333"/>
    </row>
    <row r="4313" spans="2:14" x14ac:dyDescent="0.2">
      <c r="B4313" s="328"/>
      <c r="C4313" s="328"/>
      <c r="D4313" s="329"/>
      <c r="E4313" s="330"/>
      <c r="F4313" s="330"/>
      <c r="G4313" s="330"/>
      <c r="H4313" s="331"/>
      <c r="I4313" s="332"/>
      <c r="J4313" s="332"/>
      <c r="K4313" s="332"/>
      <c r="L4313" s="332"/>
      <c r="M4313" s="332"/>
      <c r="N4313" s="333"/>
    </row>
    <row r="4314" spans="2:14" x14ac:dyDescent="0.2">
      <c r="B4314" s="328"/>
      <c r="C4314" s="328"/>
      <c r="D4314" s="329"/>
      <c r="E4314" s="330"/>
      <c r="F4314" s="330"/>
      <c r="G4314" s="330"/>
      <c r="H4314" s="331"/>
      <c r="I4314" s="332"/>
      <c r="J4314" s="332"/>
      <c r="K4314" s="332"/>
      <c r="L4314" s="332"/>
      <c r="M4314" s="332"/>
      <c r="N4314" s="333"/>
    </row>
    <row r="4315" spans="2:14" x14ac:dyDescent="0.2">
      <c r="B4315" s="328"/>
      <c r="C4315" s="328"/>
      <c r="D4315" s="329"/>
      <c r="E4315" s="330"/>
      <c r="F4315" s="330"/>
      <c r="G4315" s="330"/>
      <c r="H4315" s="331"/>
      <c r="I4315" s="332"/>
      <c r="J4315" s="332"/>
      <c r="K4315" s="332"/>
      <c r="L4315" s="332"/>
      <c r="M4315" s="332"/>
      <c r="N4315" s="333"/>
    </row>
    <row r="4316" spans="2:14" x14ac:dyDescent="0.2">
      <c r="B4316" s="328"/>
      <c r="C4316" s="328"/>
      <c r="D4316" s="329"/>
      <c r="E4316" s="330"/>
      <c r="F4316" s="330"/>
      <c r="G4316" s="330"/>
      <c r="H4316" s="331"/>
      <c r="I4316" s="332"/>
      <c r="J4316" s="332"/>
      <c r="K4316" s="332"/>
      <c r="L4316" s="332"/>
      <c r="M4316" s="332"/>
      <c r="N4316" s="333"/>
    </row>
    <row r="4317" spans="2:14" x14ac:dyDescent="0.2">
      <c r="B4317" s="328"/>
      <c r="C4317" s="328"/>
      <c r="D4317" s="329"/>
      <c r="E4317" s="330"/>
      <c r="F4317" s="330"/>
      <c r="G4317" s="330"/>
      <c r="H4317" s="331"/>
      <c r="I4317" s="332"/>
      <c r="J4317" s="332"/>
      <c r="K4317" s="332"/>
      <c r="L4317" s="332"/>
      <c r="M4317" s="332"/>
      <c r="N4317" s="333"/>
    </row>
    <row r="4318" spans="2:14" x14ac:dyDescent="0.2">
      <c r="B4318" s="328"/>
      <c r="C4318" s="328"/>
      <c r="D4318" s="329"/>
      <c r="E4318" s="330"/>
      <c r="F4318" s="330"/>
      <c r="G4318" s="330"/>
      <c r="H4318" s="331"/>
      <c r="I4318" s="332"/>
      <c r="J4318" s="332"/>
      <c r="K4318" s="332"/>
      <c r="L4318" s="332"/>
      <c r="M4318" s="332"/>
      <c r="N4318" s="333"/>
    </row>
    <row r="4319" spans="2:14" x14ac:dyDescent="0.2">
      <c r="B4319" s="328"/>
      <c r="C4319" s="328"/>
      <c r="D4319" s="329"/>
      <c r="E4319" s="330"/>
      <c r="F4319" s="330"/>
      <c r="G4319" s="330"/>
      <c r="H4319" s="331"/>
      <c r="I4319" s="332"/>
      <c r="J4319" s="332"/>
      <c r="K4319" s="332"/>
      <c r="L4319" s="332"/>
      <c r="M4319" s="332"/>
      <c r="N4319" s="333"/>
    </row>
    <row r="4320" spans="2:14" x14ac:dyDescent="0.2">
      <c r="B4320" s="328"/>
      <c r="C4320" s="328"/>
      <c r="D4320" s="329"/>
      <c r="E4320" s="330"/>
      <c r="F4320" s="330"/>
      <c r="G4320" s="330"/>
      <c r="H4320" s="331"/>
      <c r="I4320" s="332"/>
      <c r="J4320" s="332"/>
      <c r="K4320" s="332"/>
      <c r="L4320" s="332"/>
      <c r="M4320" s="332"/>
      <c r="N4320" s="333"/>
    </row>
    <row r="4321" spans="2:14" x14ac:dyDescent="0.2">
      <c r="B4321" s="328"/>
      <c r="C4321" s="328"/>
      <c r="D4321" s="329"/>
      <c r="E4321" s="330"/>
      <c r="F4321" s="330"/>
      <c r="G4321" s="330"/>
      <c r="H4321" s="331"/>
      <c r="I4321" s="332"/>
      <c r="J4321" s="332"/>
      <c r="K4321" s="332"/>
      <c r="L4321" s="332"/>
      <c r="M4321" s="332"/>
      <c r="N4321" s="333"/>
    </row>
    <row r="4322" spans="2:14" x14ac:dyDescent="0.2">
      <c r="B4322" s="328"/>
      <c r="C4322" s="328"/>
      <c r="D4322" s="329"/>
      <c r="E4322" s="330"/>
      <c r="F4322" s="330"/>
      <c r="G4322" s="330"/>
      <c r="H4322" s="331"/>
      <c r="I4322" s="332"/>
      <c r="J4322" s="332"/>
      <c r="K4322" s="332"/>
      <c r="L4322" s="332"/>
      <c r="M4322" s="332"/>
      <c r="N4322" s="333"/>
    </row>
    <row r="4323" spans="2:14" x14ac:dyDescent="0.2">
      <c r="B4323" s="328"/>
      <c r="C4323" s="328"/>
      <c r="D4323" s="329"/>
      <c r="E4323" s="330"/>
      <c r="F4323" s="330"/>
      <c r="G4323" s="330"/>
      <c r="H4323" s="331"/>
      <c r="I4323" s="332"/>
      <c r="J4323" s="332"/>
      <c r="K4323" s="332"/>
      <c r="L4323" s="332"/>
      <c r="M4323" s="332"/>
      <c r="N4323" s="333"/>
    </row>
    <row r="4324" spans="2:14" x14ac:dyDescent="0.2">
      <c r="B4324" s="328"/>
      <c r="C4324" s="328"/>
      <c r="D4324" s="329"/>
      <c r="E4324" s="330"/>
      <c r="F4324" s="330"/>
      <c r="G4324" s="330"/>
      <c r="H4324" s="331"/>
      <c r="I4324" s="332"/>
      <c r="J4324" s="332"/>
      <c r="K4324" s="332"/>
      <c r="L4324" s="332"/>
      <c r="M4324" s="332"/>
      <c r="N4324" s="333"/>
    </row>
    <row r="4325" spans="2:14" x14ac:dyDescent="0.2">
      <c r="B4325" s="328"/>
      <c r="C4325" s="328"/>
      <c r="D4325" s="329"/>
      <c r="E4325" s="330"/>
      <c r="F4325" s="330"/>
      <c r="G4325" s="330"/>
      <c r="H4325" s="331"/>
      <c r="I4325" s="332"/>
      <c r="J4325" s="332"/>
      <c r="K4325" s="332"/>
      <c r="L4325" s="332"/>
      <c r="M4325" s="332"/>
      <c r="N4325" s="333"/>
    </row>
    <row r="4326" spans="2:14" x14ac:dyDescent="0.2">
      <c r="B4326" s="328"/>
      <c r="C4326" s="328"/>
      <c r="D4326" s="329"/>
      <c r="E4326" s="330"/>
      <c r="F4326" s="330"/>
      <c r="G4326" s="330"/>
      <c r="H4326" s="331"/>
      <c r="I4326" s="332"/>
      <c r="J4326" s="332"/>
      <c r="K4326" s="332"/>
      <c r="L4326" s="332"/>
      <c r="M4326" s="332"/>
      <c r="N4326" s="333"/>
    </row>
    <row r="4327" spans="2:14" x14ac:dyDescent="0.2">
      <c r="B4327" s="328"/>
      <c r="C4327" s="328"/>
      <c r="D4327" s="329"/>
      <c r="E4327" s="330"/>
      <c r="F4327" s="330"/>
      <c r="G4327" s="330"/>
      <c r="H4327" s="331"/>
      <c r="I4327" s="332"/>
      <c r="J4327" s="332"/>
      <c r="K4327" s="332"/>
      <c r="L4327" s="332"/>
      <c r="M4327" s="332"/>
      <c r="N4327" s="333"/>
    </row>
    <row r="4328" spans="2:14" x14ac:dyDescent="0.2">
      <c r="B4328" s="328"/>
      <c r="C4328" s="328"/>
      <c r="D4328" s="329"/>
      <c r="E4328" s="330"/>
      <c r="F4328" s="330"/>
      <c r="G4328" s="330"/>
      <c r="H4328" s="331"/>
      <c r="I4328" s="332"/>
      <c r="J4328" s="332"/>
      <c r="K4328" s="332"/>
      <c r="L4328" s="332"/>
      <c r="M4328" s="332"/>
      <c r="N4328" s="333"/>
    </row>
    <row r="4329" spans="2:14" x14ac:dyDescent="0.2">
      <c r="B4329" s="328"/>
      <c r="C4329" s="328"/>
      <c r="D4329" s="329"/>
      <c r="E4329" s="330"/>
      <c r="F4329" s="330"/>
      <c r="G4329" s="330"/>
      <c r="H4329" s="331"/>
      <c r="I4329" s="332"/>
      <c r="J4329" s="332"/>
      <c r="K4329" s="332"/>
      <c r="L4329" s="332"/>
      <c r="M4329" s="332"/>
      <c r="N4329" s="333"/>
    </row>
    <row r="4330" spans="2:14" x14ac:dyDescent="0.2">
      <c r="B4330" s="328"/>
      <c r="C4330" s="328"/>
      <c r="D4330" s="329"/>
      <c r="E4330" s="330"/>
      <c r="F4330" s="330"/>
      <c r="G4330" s="330"/>
      <c r="H4330" s="331"/>
      <c r="I4330" s="332"/>
      <c r="J4330" s="332"/>
      <c r="K4330" s="332"/>
      <c r="L4330" s="332"/>
      <c r="M4330" s="332"/>
      <c r="N4330" s="333"/>
    </row>
    <row r="4331" spans="2:14" x14ac:dyDescent="0.2">
      <c r="B4331" s="328"/>
      <c r="C4331" s="328"/>
      <c r="D4331" s="329"/>
      <c r="E4331" s="330"/>
      <c r="F4331" s="330"/>
      <c r="G4331" s="330"/>
      <c r="H4331" s="331"/>
      <c r="I4331" s="332"/>
      <c r="J4331" s="332"/>
      <c r="K4331" s="332"/>
      <c r="L4331" s="332"/>
      <c r="M4331" s="332"/>
      <c r="N4331" s="333"/>
    </row>
    <row r="4332" spans="2:14" x14ac:dyDescent="0.2">
      <c r="B4332" s="328"/>
      <c r="C4332" s="328"/>
      <c r="D4332" s="329"/>
      <c r="E4332" s="330"/>
      <c r="F4332" s="330"/>
      <c r="G4332" s="330"/>
      <c r="H4332" s="331"/>
      <c r="I4332" s="332"/>
      <c r="J4332" s="332"/>
      <c r="K4332" s="332"/>
      <c r="L4332" s="332"/>
      <c r="M4332" s="332"/>
      <c r="N4332" s="333"/>
    </row>
    <row r="4333" spans="2:14" x14ac:dyDescent="0.2">
      <c r="B4333" s="328"/>
      <c r="C4333" s="328"/>
      <c r="D4333" s="329"/>
      <c r="E4333" s="330"/>
      <c r="F4333" s="330"/>
      <c r="G4333" s="330"/>
      <c r="H4333" s="331"/>
      <c r="I4333" s="332"/>
      <c r="J4333" s="332"/>
      <c r="K4333" s="332"/>
      <c r="L4333" s="332"/>
      <c r="M4333" s="332"/>
      <c r="N4333" s="333"/>
    </row>
    <row r="4334" spans="2:14" x14ac:dyDescent="0.2">
      <c r="B4334" s="328"/>
      <c r="C4334" s="328"/>
      <c r="D4334" s="329"/>
      <c r="E4334" s="330"/>
      <c r="F4334" s="330"/>
      <c r="G4334" s="330"/>
      <c r="H4334" s="331"/>
      <c r="I4334" s="332"/>
      <c r="J4334" s="332"/>
      <c r="K4334" s="332"/>
      <c r="L4334" s="332"/>
      <c r="M4334" s="332"/>
      <c r="N4334" s="333"/>
    </row>
    <row r="4335" spans="2:14" x14ac:dyDescent="0.2">
      <c r="B4335" s="328"/>
      <c r="C4335" s="328"/>
      <c r="D4335" s="329"/>
      <c r="E4335" s="330"/>
      <c r="F4335" s="330"/>
      <c r="G4335" s="330"/>
      <c r="H4335" s="331"/>
      <c r="I4335" s="332"/>
      <c r="J4335" s="332"/>
      <c r="K4335" s="332"/>
      <c r="L4335" s="332"/>
      <c r="M4335" s="332"/>
      <c r="N4335" s="333"/>
    </row>
    <row r="4336" spans="2:14" x14ac:dyDescent="0.2">
      <c r="B4336" s="328"/>
      <c r="C4336" s="328"/>
      <c r="D4336" s="329"/>
      <c r="E4336" s="330"/>
      <c r="F4336" s="330"/>
      <c r="G4336" s="330"/>
      <c r="H4336" s="331"/>
      <c r="I4336" s="332"/>
      <c r="J4336" s="332"/>
      <c r="K4336" s="332"/>
      <c r="L4336" s="332"/>
      <c r="M4336" s="332"/>
      <c r="N4336" s="333"/>
    </row>
    <row r="4337" spans="2:14" x14ac:dyDescent="0.2">
      <c r="B4337" s="328"/>
      <c r="C4337" s="328"/>
      <c r="D4337" s="329"/>
      <c r="E4337" s="330"/>
      <c r="F4337" s="330"/>
      <c r="G4337" s="330"/>
      <c r="H4337" s="331"/>
      <c r="I4337" s="332"/>
      <c r="J4337" s="332"/>
      <c r="K4337" s="332"/>
      <c r="L4337" s="332"/>
      <c r="M4337" s="332"/>
      <c r="N4337" s="333"/>
    </row>
    <row r="4338" spans="2:14" x14ac:dyDescent="0.2">
      <c r="B4338" s="328"/>
      <c r="C4338" s="328"/>
      <c r="D4338" s="329"/>
      <c r="E4338" s="330"/>
      <c r="F4338" s="330"/>
      <c r="G4338" s="330"/>
      <c r="H4338" s="331"/>
      <c r="I4338" s="332"/>
      <c r="J4338" s="332"/>
      <c r="K4338" s="332"/>
      <c r="L4338" s="332"/>
      <c r="M4338" s="332"/>
      <c r="N4338" s="333"/>
    </row>
    <row r="4339" spans="2:14" x14ac:dyDescent="0.2">
      <c r="B4339" s="328"/>
      <c r="C4339" s="328"/>
      <c r="D4339" s="329"/>
      <c r="E4339" s="330"/>
      <c r="F4339" s="330"/>
      <c r="G4339" s="330"/>
      <c r="H4339" s="331"/>
      <c r="I4339" s="332"/>
      <c r="J4339" s="332"/>
      <c r="K4339" s="332"/>
      <c r="L4339" s="332"/>
      <c r="M4339" s="332"/>
      <c r="N4339" s="333"/>
    </row>
    <row r="4340" spans="2:14" x14ac:dyDescent="0.2">
      <c r="B4340" s="328"/>
      <c r="C4340" s="328"/>
      <c r="D4340" s="329"/>
      <c r="E4340" s="330"/>
      <c r="F4340" s="330"/>
      <c r="G4340" s="330"/>
      <c r="H4340" s="331"/>
      <c r="I4340" s="332"/>
      <c r="J4340" s="332"/>
      <c r="K4340" s="332"/>
      <c r="L4340" s="332"/>
      <c r="M4340" s="332"/>
      <c r="N4340" s="333"/>
    </row>
    <row r="4341" spans="2:14" x14ac:dyDescent="0.2">
      <c r="B4341" s="328"/>
      <c r="C4341" s="328"/>
      <c r="D4341" s="329"/>
      <c r="E4341" s="330"/>
      <c r="F4341" s="330"/>
      <c r="G4341" s="330"/>
      <c r="H4341" s="331"/>
      <c r="I4341" s="332"/>
      <c r="J4341" s="332"/>
      <c r="K4341" s="332"/>
      <c r="L4341" s="332"/>
      <c r="M4341" s="332"/>
      <c r="N4341" s="333"/>
    </row>
    <row r="4342" spans="2:14" x14ac:dyDescent="0.2">
      <c r="B4342" s="328"/>
      <c r="C4342" s="328"/>
      <c r="D4342" s="329"/>
      <c r="E4342" s="330"/>
      <c r="F4342" s="330"/>
      <c r="G4342" s="330"/>
      <c r="H4342" s="331"/>
      <c r="I4342" s="332"/>
      <c r="J4342" s="332"/>
      <c r="K4342" s="332"/>
      <c r="L4342" s="332"/>
      <c r="M4342" s="332"/>
      <c r="N4342" s="333"/>
    </row>
    <row r="4343" spans="2:14" x14ac:dyDescent="0.2">
      <c r="B4343" s="328"/>
      <c r="C4343" s="328"/>
      <c r="D4343" s="329"/>
      <c r="E4343" s="330"/>
      <c r="F4343" s="330"/>
      <c r="G4343" s="330"/>
      <c r="H4343" s="331"/>
      <c r="I4343" s="332"/>
      <c r="J4343" s="332"/>
      <c r="K4343" s="332"/>
      <c r="L4343" s="332"/>
      <c r="M4343" s="332"/>
      <c r="N4343" s="333"/>
    </row>
    <row r="4344" spans="2:14" x14ac:dyDescent="0.2">
      <c r="B4344" s="328"/>
      <c r="C4344" s="328"/>
      <c r="D4344" s="329"/>
      <c r="E4344" s="330"/>
      <c r="F4344" s="330"/>
      <c r="G4344" s="330"/>
      <c r="H4344" s="331"/>
      <c r="I4344" s="332"/>
      <c r="J4344" s="332"/>
      <c r="K4344" s="332"/>
      <c r="L4344" s="332"/>
      <c r="M4344" s="332"/>
      <c r="N4344" s="333"/>
    </row>
    <row r="4345" spans="2:14" x14ac:dyDescent="0.2">
      <c r="B4345" s="328"/>
      <c r="C4345" s="328"/>
      <c r="D4345" s="329"/>
      <c r="E4345" s="330"/>
      <c r="F4345" s="330"/>
      <c r="G4345" s="330"/>
      <c r="H4345" s="331"/>
      <c r="I4345" s="332"/>
      <c r="J4345" s="332"/>
      <c r="K4345" s="332"/>
      <c r="L4345" s="332"/>
      <c r="M4345" s="332"/>
      <c r="N4345" s="333"/>
    </row>
    <row r="4346" spans="2:14" x14ac:dyDescent="0.2">
      <c r="B4346" s="328"/>
      <c r="C4346" s="328"/>
      <c r="D4346" s="329"/>
      <c r="E4346" s="330"/>
      <c r="F4346" s="330"/>
      <c r="G4346" s="330"/>
      <c r="H4346" s="331"/>
      <c r="I4346" s="332"/>
      <c r="J4346" s="332"/>
      <c r="K4346" s="332"/>
      <c r="L4346" s="332"/>
      <c r="M4346" s="332"/>
      <c r="N4346" s="333"/>
    </row>
    <row r="4347" spans="2:14" x14ac:dyDescent="0.2">
      <c r="B4347" s="328"/>
      <c r="C4347" s="328"/>
      <c r="D4347" s="329"/>
      <c r="E4347" s="330"/>
      <c r="F4347" s="330"/>
      <c r="G4347" s="330"/>
      <c r="H4347" s="331"/>
      <c r="I4347" s="332"/>
      <c r="J4347" s="332"/>
      <c r="K4347" s="332"/>
      <c r="L4347" s="332"/>
      <c r="M4347" s="332"/>
      <c r="N4347" s="333"/>
    </row>
    <row r="4348" spans="2:14" x14ac:dyDescent="0.2">
      <c r="B4348" s="328"/>
      <c r="C4348" s="328"/>
      <c r="D4348" s="329"/>
      <c r="E4348" s="330"/>
      <c r="F4348" s="330"/>
      <c r="G4348" s="330"/>
      <c r="H4348" s="331"/>
      <c r="I4348" s="332"/>
      <c r="J4348" s="332"/>
      <c r="K4348" s="332"/>
      <c r="L4348" s="332"/>
      <c r="M4348" s="332"/>
      <c r="N4348" s="333"/>
    </row>
    <row r="4349" spans="2:14" x14ac:dyDescent="0.2">
      <c r="B4349" s="328"/>
      <c r="C4349" s="328"/>
      <c r="D4349" s="329"/>
      <c r="E4349" s="330"/>
      <c r="F4349" s="330"/>
      <c r="G4349" s="330"/>
      <c r="H4349" s="331"/>
      <c r="I4349" s="332"/>
      <c r="J4349" s="332"/>
      <c r="K4349" s="332"/>
      <c r="L4349" s="332"/>
      <c r="M4349" s="332"/>
      <c r="N4349" s="333"/>
    </row>
    <row r="4350" spans="2:14" x14ac:dyDescent="0.2">
      <c r="B4350" s="328"/>
      <c r="C4350" s="328"/>
      <c r="D4350" s="329"/>
      <c r="E4350" s="330"/>
      <c r="F4350" s="330"/>
      <c r="G4350" s="330"/>
      <c r="H4350" s="331"/>
      <c r="I4350" s="332"/>
      <c r="J4350" s="332"/>
      <c r="K4350" s="332"/>
      <c r="L4350" s="332"/>
      <c r="M4350" s="332"/>
      <c r="N4350" s="333"/>
    </row>
    <row r="4351" spans="2:14" x14ac:dyDescent="0.2">
      <c r="B4351" s="328"/>
      <c r="C4351" s="328"/>
      <c r="D4351" s="329"/>
      <c r="E4351" s="330"/>
      <c r="F4351" s="330"/>
      <c r="G4351" s="330"/>
      <c r="H4351" s="331"/>
      <c r="I4351" s="332"/>
      <c r="J4351" s="332"/>
      <c r="K4351" s="332"/>
      <c r="L4351" s="332"/>
      <c r="M4351" s="332"/>
      <c r="N4351" s="333"/>
    </row>
    <row r="4352" spans="2:14" x14ac:dyDescent="0.2">
      <c r="B4352" s="328"/>
      <c r="C4352" s="328"/>
      <c r="D4352" s="329"/>
      <c r="E4352" s="330"/>
      <c r="F4352" s="330"/>
      <c r="G4352" s="330"/>
      <c r="H4352" s="331"/>
      <c r="I4352" s="332"/>
      <c r="J4352" s="332"/>
      <c r="K4352" s="332"/>
      <c r="L4352" s="332"/>
      <c r="M4352" s="332"/>
      <c r="N4352" s="333"/>
    </row>
    <row r="4353" spans="2:14" x14ac:dyDescent="0.2">
      <c r="B4353" s="328"/>
      <c r="C4353" s="328"/>
      <c r="D4353" s="329"/>
      <c r="E4353" s="330"/>
      <c r="F4353" s="330"/>
      <c r="G4353" s="330"/>
      <c r="H4353" s="331"/>
      <c r="I4353" s="332"/>
      <c r="J4353" s="332"/>
      <c r="K4353" s="332"/>
      <c r="L4353" s="332"/>
      <c r="M4353" s="332"/>
      <c r="N4353" s="333"/>
    </row>
    <row r="4354" spans="2:14" x14ac:dyDescent="0.2">
      <c r="B4354" s="328"/>
      <c r="C4354" s="328"/>
      <c r="D4354" s="329"/>
      <c r="E4354" s="330"/>
      <c r="F4354" s="330"/>
      <c r="G4354" s="330"/>
      <c r="H4354" s="331"/>
      <c r="I4354" s="332"/>
      <c r="J4354" s="332"/>
      <c r="K4354" s="332"/>
      <c r="L4354" s="332"/>
      <c r="M4354" s="332"/>
      <c r="N4354" s="333"/>
    </row>
    <row r="4355" spans="2:14" x14ac:dyDescent="0.2">
      <c r="B4355" s="328"/>
      <c r="C4355" s="328"/>
      <c r="D4355" s="329"/>
      <c r="E4355" s="330"/>
      <c r="F4355" s="330"/>
      <c r="G4355" s="330"/>
      <c r="H4355" s="331"/>
      <c r="I4355" s="332"/>
      <c r="J4355" s="332"/>
      <c r="K4355" s="332"/>
      <c r="L4355" s="332"/>
      <c r="M4355" s="332"/>
      <c r="N4355" s="333"/>
    </row>
    <row r="4356" spans="2:14" x14ac:dyDescent="0.2">
      <c r="B4356" s="328"/>
      <c r="C4356" s="328"/>
      <c r="D4356" s="329"/>
      <c r="E4356" s="330"/>
      <c r="F4356" s="330"/>
      <c r="G4356" s="330"/>
      <c r="H4356" s="331"/>
      <c r="I4356" s="332"/>
      <c r="J4356" s="332"/>
      <c r="K4356" s="332"/>
      <c r="L4356" s="332"/>
      <c r="M4356" s="332"/>
      <c r="N4356" s="333"/>
    </row>
    <row r="4357" spans="2:14" x14ac:dyDescent="0.2">
      <c r="B4357" s="328"/>
      <c r="C4357" s="328"/>
      <c r="D4357" s="329"/>
      <c r="E4357" s="330"/>
      <c r="F4357" s="330"/>
      <c r="G4357" s="330"/>
      <c r="H4357" s="331"/>
      <c r="I4357" s="332"/>
      <c r="J4357" s="332"/>
      <c r="K4357" s="332"/>
      <c r="L4357" s="332"/>
      <c r="M4357" s="332"/>
      <c r="N4357" s="333"/>
    </row>
    <row r="4358" spans="2:14" x14ac:dyDescent="0.2">
      <c r="B4358" s="328"/>
      <c r="C4358" s="328"/>
      <c r="D4358" s="329"/>
      <c r="E4358" s="330"/>
      <c r="F4358" s="330"/>
      <c r="G4358" s="330"/>
      <c r="H4358" s="331"/>
      <c r="I4358" s="332"/>
      <c r="J4358" s="332"/>
      <c r="K4358" s="332"/>
      <c r="L4358" s="332"/>
      <c r="M4358" s="332"/>
      <c r="N4358" s="333"/>
    </row>
    <row r="4359" spans="2:14" x14ac:dyDescent="0.2">
      <c r="B4359" s="328"/>
      <c r="C4359" s="328"/>
      <c r="D4359" s="329"/>
      <c r="E4359" s="330"/>
      <c r="F4359" s="330"/>
      <c r="G4359" s="330"/>
      <c r="H4359" s="331"/>
      <c r="I4359" s="332"/>
      <c r="J4359" s="332"/>
      <c r="K4359" s="332"/>
      <c r="L4359" s="332"/>
      <c r="M4359" s="332"/>
      <c r="N4359" s="333"/>
    </row>
    <row r="4360" spans="2:14" x14ac:dyDescent="0.2">
      <c r="B4360" s="328"/>
      <c r="C4360" s="328"/>
      <c r="D4360" s="329"/>
      <c r="E4360" s="330"/>
      <c r="F4360" s="330"/>
      <c r="G4360" s="330"/>
      <c r="H4360" s="331"/>
      <c r="I4360" s="332"/>
      <c r="J4360" s="332"/>
      <c r="K4360" s="332"/>
      <c r="L4360" s="332"/>
      <c r="M4360" s="332"/>
      <c r="N4360" s="333"/>
    </row>
    <row r="4361" spans="2:14" x14ac:dyDescent="0.2">
      <c r="B4361" s="328"/>
      <c r="C4361" s="328"/>
      <c r="D4361" s="329"/>
      <c r="E4361" s="330"/>
      <c r="F4361" s="330"/>
      <c r="G4361" s="330"/>
      <c r="H4361" s="331"/>
      <c r="I4361" s="332"/>
      <c r="J4361" s="332"/>
      <c r="K4361" s="332"/>
      <c r="L4361" s="332"/>
      <c r="M4361" s="332"/>
      <c r="N4361" s="333"/>
    </row>
    <row r="4362" spans="2:14" x14ac:dyDescent="0.2">
      <c r="B4362" s="328"/>
      <c r="C4362" s="328"/>
      <c r="D4362" s="329"/>
      <c r="E4362" s="330"/>
      <c r="F4362" s="330"/>
      <c r="G4362" s="330"/>
      <c r="H4362" s="331"/>
      <c r="I4362" s="332"/>
      <c r="J4362" s="332"/>
      <c r="K4362" s="332"/>
      <c r="L4362" s="332"/>
      <c r="M4362" s="332"/>
      <c r="N4362" s="333"/>
    </row>
    <row r="4363" spans="2:14" x14ac:dyDescent="0.2">
      <c r="B4363" s="328"/>
      <c r="C4363" s="328"/>
      <c r="D4363" s="329"/>
      <c r="E4363" s="330"/>
      <c r="F4363" s="330"/>
      <c r="G4363" s="330"/>
      <c r="H4363" s="331"/>
      <c r="I4363" s="332"/>
      <c r="J4363" s="332"/>
      <c r="K4363" s="332"/>
      <c r="L4363" s="332"/>
      <c r="M4363" s="332"/>
      <c r="N4363" s="333"/>
    </row>
    <row r="4364" spans="2:14" x14ac:dyDescent="0.2">
      <c r="B4364" s="328"/>
      <c r="C4364" s="328"/>
      <c r="D4364" s="329"/>
      <c r="E4364" s="330"/>
      <c r="F4364" s="330"/>
      <c r="G4364" s="330"/>
      <c r="H4364" s="331"/>
      <c r="I4364" s="332"/>
      <c r="J4364" s="332"/>
      <c r="K4364" s="332"/>
      <c r="L4364" s="332"/>
      <c r="M4364" s="332"/>
      <c r="N4364" s="333"/>
    </row>
    <row r="4365" spans="2:14" x14ac:dyDescent="0.2">
      <c r="B4365" s="328"/>
      <c r="C4365" s="328"/>
      <c r="D4365" s="329"/>
      <c r="E4365" s="330"/>
      <c r="F4365" s="330"/>
      <c r="G4365" s="330"/>
      <c r="H4365" s="331"/>
      <c r="I4365" s="332"/>
      <c r="J4365" s="332"/>
      <c r="K4365" s="332"/>
      <c r="L4365" s="332"/>
      <c r="M4365" s="332"/>
      <c r="N4365" s="333"/>
    </row>
    <row r="4366" spans="2:14" x14ac:dyDescent="0.2">
      <c r="B4366" s="328"/>
      <c r="C4366" s="328"/>
      <c r="D4366" s="329"/>
      <c r="E4366" s="330"/>
      <c r="F4366" s="330"/>
      <c r="G4366" s="330"/>
      <c r="H4366" s="331"/>
      <c r="I4366" s="332"/>
      <c r="J4366" s="332"/>
      <c r="K4366" s="332"/>
      <c r="L4366" s="332"/>
      <c r="M4366" s="332"/>
      <c r="N4366" s="333"/>
    </row>
    <row r="4367" spans="2:14" x14ac:dyDescent="0.2">
      <c r="B4367" s="328"/>
      <c r="C4367" s="328"/>
      <c r="D4367" s="329"/>
      <c r="E4367" s="330"/>
      <c r="F4367" s="330"/>
      <c r="G4367" s="330"/>
      <c r="H4367" s="331"/>
      <c r="I4367" s="332"/>
      <c r="J4367" s="332"/>
      <c r="K4367" s="332"/>
      <c r="L4367" s="332"/>
      <c r="M4367" s="332"/>
      <c r="N4367" s="333"/>
    </row>
    <row r="4368" spans="2:14" x14ac:dyDescent="0.2">
      <c r="B4368" s="328"/>
      <c r="C4368" s="328"/>
      <c r="D4368" s="329"/>
      <c r="E4368" s="330"/>
      <c r="F4368" s="330"/>
      <c r="G4368" s="330"/>
      <c r="H4368" s="331"/>
      <c r="I4368" s="332"/>
      <c r="J4368" s="332"/>
      <c r="K4368" s="332"/>
      <c r="L4368" s="332"/>
      <c r="M4368" s="332"/>
      <c r="N4368" s="333"/>
    </row>
    <row r="4369" spans="2:14" x14ac:dyDescent="0.2">
      <c r="B4369" s="328"/>
      <c r="C4369" s="328"/>
      <c r="D4369" s="329"/>
      <c r="E4369" s="330"/>
      <c r="F4369" s="330"/>
      <c r="G4369" s="330"/>
      <c r="H4369" s="331"/>
      <c r="I4369" s="332"/>
      <c r="J4369" s="332"/>
      <c r="K4369" s="332"/>
      <c r="L4369" s="332"/>
      <c r="M4369" s="332"/>
      <c r="N4369" s="333"/>
    </row>
    <row r="4370" spans="2:14" x14ac:dyDescent="0.2">
      <c r="B4370" s="328"/>
      <c r="C4370" s="328"/>
      <c r="D4370" s="329"/>
      <c r="E4370" s="330"/>
      <c r="F4370" s="330"/>
      <c r="G4370" s="330"/>
      <c r="H4370" s="331"/>
      <c r="I4370" s="332"/>
      <c r="J4370" s="332"/>
      <c r="K4370" s="332"/>
      <c r="L4370" s="332"/>
      <c r="M4370" s="332"/>
      <c r="N4370" s="333"/>
    </row>
    <row r="4371" spans="2:14" x14ac:dyDescent="0.2">
      <c r="B4371" s="328"/>
      <c r="C4371" s="328"/>
      <c r="D4371" s="329"/>
      <c r="E4371" s="330"/>
      <c r="F4371" s="330"/>
      <c r="G4371" s="330"/>
      <c r="H4371" s="331"/>
      <c r="I4371" s="332"/>
      <c r="J4371" s="332"/>
      <c r="K4371" s="332"/>
      <c r="L4371" s="332"/>
      <c r="M4371" s="332"/>
      <c r="N4371" s="333"/>
    </row>
    <row r="4372" spans="2:14" x14ac:dyDescent="0.2">
      <c r="B4372" s="328"/>
      <c r="C4372" s="328"/>
      <c r="D4372" s="329"/>
      <c r="E4372" s="330"/>
      <c r="F4372" s="330"/>
      <c r="G4372" s="330"/>
      <c r="H4372" s="331"/>
      <c r="I4372" s="332"/>
      <c r="J4372" s="332"/>
      <c r="K4372" s="332"/>
      <c r="L4372" s="332"/>
      <c r="M4372" s="332"/>
      <c r="N4372" s="333"/>
    </row>
    <row r="4373" spans="2:14" x14ac:dyDescent="0.2">
      <c r="B4373" s="328"/>
      <c r="C4373" s="328"/>
      <c r="D4373" s="329"/>
      <c r="E4373" s="330"/>
      <c r="F4373" s="330"/>
      <c r="G4373" s="330"/>
      <c r="H4373" s="331"/>
      <c r="I4373" s="332"/>
      <c r="J4373" s="332"/>
      <c r="K4373" s="332"/>
      <c r="L4373" s="332"/>
      <c r="M4373" s="332"/>
      <c r="N4373" s="333"/>
    </row>
    <row r="4374" spans="2:14" x14ac:dyDescent="0.2">
      <c r="B4374" s="328"/>
      <c r="C4374" s="328"/>
      <c r="D4374" s="329"/>
      <c r="E4374" s="330"/>
      <c r="F4374" s="330"/>
      <c r="G4374" s="330"/>
      <c r="H4374" s="331"/>
      <c r="I4374" s="332"/>
      <c r="J4374" s="332"/>
      <c r="K4374" s="332"/>
      <c r="L4374" s="332"/>
      <c r="M4374" s="332"/>
      <c r="N4374" s="333"/>
    </row>
    <row r="4375" spans="2:14" x14ac:dyDescent="0.2">
      <c r="B4375" s="328"/>
      <c r="C4375" s="328"/>
      <c r="D4375" s="329"/>
      <c r="E4375" s="330"/>
      <c r="F4375" s="330"/>
      <c r="G4375" s="330"/>
      <c r="H4375" s="331"/>
      <c r="I4375" s="332"/>
      <c r="J4375" s="332"/>
      <c r="K4375" s="332"/>
      <c r="L4375" s="332"/>
      <c r="M4375" s="332"/>
      <c r="N4375" s="333"/>
    </row>
    <row r="4376" spans="2:14" x14ac:dyDescent="0.2">
      <c r="B4376" s="328"/>
      <c r="C4376" s="328"/>
      <c r="D4376" s="329"/>
      <c r="E4376" s="330"/>
      <c r="F4376" s="330"/>
      <c r="G4376" s="330"/>
      <c r="H4376" s="331"/>
      <c r="I4376" s="332"/>
      <c r="J4376" s="332"/>
      <c r="K4376" s="332"/>
      <c r="L4376" s="332"/>
      <c r="M4376" s="332"/>
      <c r="N4376" s="333"/>
    </row>
    <row r="4377" spans="2:14" x14ac:dyDescent="0.2">
      <c r="B4377" s="328"/>
      <c r="C4377" s="328"/>
      <c r="D4377" s="329"/>
      <c r="E4377" s="330"/>
      <c r="F4377" s="330"/>
      <c r="G4377" s="330"/>
      <c r="H4377" s="331"/>
      <c r="I4377" s="332"/>
      <c r="J4377" s="332"/>
      <c r="K4377" s="332"/>
      <c r="L4377" s="332"/>
      <c r="M4377" s="332"/>
      <c r="N4377" s="333"/>
    </row>
    <row r="4378" spans="2:14" x14ac:dyDescent="0.2">
      <c r="B4378" s="328"/>
      <c r="C4378" s="328"/>
      <c r="D4378" s="329"/>
      <c r="E4378" s="330"/>
      <c r="F4378" s="330"/>
      <c r="G4378" s="330"/>
      <c r="H4378" s="331"/>
      <c r="I4378" s="332"/>
      <c r="J4378" s="332"/>
      <c r="K4378" s="332"/>
      <c r="L4378" s="332"/>
      <c r="M4378" s="332"/>
      <c r="N4378" s="333"/>
    </row>
    <row r="4379" spans="2:14" x14ac:dyDescent="0.2">
      <c r="B4379" s="328"/>
      <c r="C4379" s="328"/>
      <c r="D4379" s="329"/>
      <c r="E4379" s="330"/>
      <c r="F4379" s="330"/>
      <c r="G4379" s="330"/>
      <c r="H4379" s="331"/>
      <c r="I4379" s="332"/>
      <c r="J4379" s="332"/>
      <c r="K4379" s="332"/>
      <c r="L4379" s="332"/>
      <c r="M4379" s="332"/>
      <c r="N4379" s="333"/>
    </row>
    <row r="4380" spans="2:14" x14ac:dyDescent="0.2">
      <c r="B4380" s="328"/>
      <c r="C4380" s="328"/>
      <c r="D4380" s="329"/>
      <c r="E4380" s="330"/>
      <c r="F4380" s="330"/>
      <c r="G4380" s="330"/>
      <c r="H4380" s="331"/>
      <c r="I4380" s="332"/>
      <c r="J4380" s="332"/>
      <c r="K4380" s="332"/>
      <c r="L4380" s="332"/>
      <c r="M4380" s="332"/>
      <c r="N4380" s="333"/>
    </row>
    <row r="4381" spans="2:14" x14ac:dyDescent="0.2">
      <c r="B4381" s="328"/>
      <c r="C4381" s="328"/>
      <c r="D4381" s="329"/>
      <c r="E4381" s="330"/>
      <c r="F4381" s="330"/>
      <c r="G4381" s="330"/>
      <c r="H4381" s="331"/>
      <c r="I4381" s="332"/>
      <c r="J4381" s="332"/>
      <c r="K4381" s="332"/>
      <c r="L4381" s="332"/>
      <c r="M4381" s="332"/>
      <c r="N4381" s="333"/>
    </row>
    <row r="4382" spans="2:14" x14ac:dyDescent="0.2">
      <c r="B4382" s="328"/>
      <c r="C4382" s="328"/>
      <c r="D4382" s="329"/>
      <c r="E4382" s="330"/>
      <c r="F4382" s="330"/>
      <c r="G4382" s="330"/>
      <c r="H4382" s="331"/>
      <c r="I4382" s="332"/>
      <c r="J4382" s="332"/>
      <c r="K4382" s="332"/>
      <c r="L4382" s="332"/>
      <c r="M4382" s="332"/>
      <c r="N4382" s="333"/>
    </row>
    <row r="4383" spans="2:14" x14ac:dyDescent="0.2">
      <c r="B4383" s="328"/>
      <c r="C4383" s="328"/>
      <c r="D4383" s="329"/>
      <c r="E4383" s="330"/>
      <c r="F4383" s="330"/>
      <c r="G4383" s="330"/>
      <c r="H4383" s="331"/>
      <c r="I4383" s="332"/>
      <c r="J4383" s="332"/>
      <c r="K4383" s="332"/>
      <c r="L4383" s="332"/>
      <c r="M4383" s="332"/>
      <c r="N4383" s="333"/>
    </row>
    <row r="4384" spans="2:14" x14ac:dyDescent="0.2">
      <c r="B4384" s="328"/>
      <c r="C4384" s="328"/>
      <c r="D4384" s="329"/>
      <c r="E4384" s="330"/>
      <c r="F4384" s="330"/>
      <c r="G4384" s="330"/>
      <c r="H4384" s="331"/>
      <c r="I4384" s="332"/>
      <c r="J4384" s="332"/>
      <c r="K4384" s="332"/>
      <c r="L4384" s="332"/>
      <c r="M4384" s="332"/>
      <c r="N4384" s="333"/>
    </row>
    <row r="4385" spans="2:14" x14ac:dyDescent="0.2">
      <c r="B4385" s="328"/>
      <c r="C4385" s="328"/>
      <c r="D4385" s="329"/>
      <c r="E4385" s="330"/>
      <c r="F4385" s="330"/>
      <c r="G4385" s="330"/>
      <c r="H4385" s="331"/>
      <c r="I4385" s="332"/>
      <c r="J4385" s="332"/>
      <c r="K4385" s="332"/>
      <c r="L4385" s="332"/>
      <c r="M4385" s="332"/>
      <c r="N4385" s="333"/>
    </row>
    <row r="4386" spans="2:14" x14ac:dyDescent="0.2">
      <c r="B4386" s="328"/>
      <c r="C4386" s="328"/>
      <c r="D4386" s="329"/>
      <c r="E4386" s="330"/>
      <c r="F4386" s="330"/>
      <c r="G4386" s="330"/>
      <c r="H4386" s="331"/>
      <c r="I4386" s="332"/>
      <c r="J4386" s="332"/>
      <c r="K4386" s="332"/>
      <c r="L4386" s="332"/>
      <c r="M4386" s="332"/>
      <c r="N4386" s="333"/>
    </row>
    <row r="4387" spans="2:14" x14ac:dyDescent="0.2">
      <c r="B4387" s="328"/>
      <c r="C4387" s="328"/>
      <c r="D4387" s="329"/>
      <c r="E4387" s="330"/>
      <c r="F4387" s="330"/>
      <c r="G4387" s="330"/>
      <c r="H4387" s="331"/>
      <c r="I4387" s="332"/>
      <c r="J4387" s="332"/>
      <c r="K4387" s="332"/>
      <c r="L4387" s="332"/>
      <c r="M4387" s="332"/>
      <c r="N4387" s="333"/>
    </row>
    <row r="4388" spans="2:14" x14ac:dyDescent="0.2">
      <c r="B4388" s="328"/>
      <c r="C4388" s="328"/>
      <c r="D4388" s="329"/>
      <c r="E4388" s="330"/>
      <c r="F4388" s="330"/>
      <c r="G4388" s="330"/>
      <c r="H4388" s="331"/>
      <c r="I4388" s="332"/>
      <c r="J4388" s="332"/>
      <c r="K4388" s="332"/>
      <c r="L4388" s="332"/>
      <c r="M4388" s="332"/>
      <c r="N4388" s="333"/>
    </row>
    <row r="4389" spans="2:14" x14ac:dyDescent="0.2">
      <c r="B4389" s="328"/>
      <c r="C4389" s="328"/>
      <c r="D4389" s="329"/>
      <c r="E4389" s="330"/>
      <c r="F4389" s="330"/>
      <c r="G4389" s="330"/>
      <c r="H4389" s="331"/>
      <c r="I4389" s="332"/>
      <c r="J4389" s="332"/>
      <c r="K4389" s="332"/>
      <c r="L4389" s="332"/>
      <c r="M4389" s="332"/>
      <c r="N4389" s="333"/>
    </row>
    <row r="4390" spans="2:14" x14ac:dyDescent="0.2">
      <c r="B4390" s="328"/>
      <c r="C4390" s="328"/>
      <c r="D4390" s="329"/>
      <c r="E4390" s="330"/>
      <c r="F4390" s="330"/>
      <c r="G4390" s="330"/>
      <c r="H4390" s="331"/>
      <c r="I4390" s="332"/>
      <c r="J4390" s="332"/>
      <c r="K4390" s="332"/>
      <c r="L4390" s="332"/>
      <c r="M4390" s="332"/>
      <c r="N4390" s="333"/>
    </row>
    <row r="4391" spans="2:14" x14ac:dyDescent="0.2">
      <c r="B4391" s="328"/>
      <c r="C4391" s="328"/>
      <c r="D4391" s="329"/>
      <c r="E4391" s="330"/>
      <c r="F4391" s="330"/>
      <c r="G4391" s="330"/>
      <c r="H4391" s="331"/>
      <c r="I4391" s="332"/>
      <c r="J4391" s="332"/>
      <c r="K4391" s="332"/>
      <c r="L4391" s="332"/>
      <c r="M4391" s="332"/>
      <c r="N4391" s="333"/>
    </row>
    <row r="4392" spans="2:14" x14ac:dyDescent="0.2">
      <c r="B4392" s="328"/>
      <c r="C4392" s="328"/>
      <c r="D4392" s="329"/>
      <c r="E4392" s="330"/>
      <c r="F4392" s="330"/>
      <c r="G4392" s="330"/>
      <c r="H4392" s="331"/>
      <c r="I4392" s="332"/>
      <c r="J4392" s="332"/>
      <c r="K4392" s="332"/>
      <c r="L4392" s="332"/>
      <c r="M4392" s="332"/>
      <c r="N4392" s="333"/>
    </row>
    <row r="4393" spans="2:14" x14ac:dyDescent="0.2">
      <c r="B4393" s="328"/>
      <c r="C4393" s="328"/>
      <c r="D4393" s="329"/>
      <c r="E4393" s="330"/>
      <c r="F4393" s="330"/>
      <c r="G4393" s="330"/>
      <c r="H4393" s="331"/>
      <c r="I4393" s="332"/>
      <c r="J4393" s="332"/>
      <c r="K4393" s="332"/>
      <c r="L4393" s="332"/>
      <c r="M4393" s="332"/>
      <c r="N4393" s="333"/>
    </row>
    <row r="4394" spans="2:14" x14ac:dyDescent="0.2">
      <c r="B4394" s="328"/>
      <c r="C4394" s="328"/>
      <c r="D4394" s="329"/>
      <c r="E4394" s="330"/>
      <c r="F4394" s="330"/>
      <c r="G4394" s="330"/>
      <c r="H4394" s="331"/>
      <c r="I4394" s="332"/>
      <c r="J4394" s="332"/>
      <c r="K4394" s="332"/>
      <c r="L4394" s="332"/>
      <c r="M4394" s="332"/>
      <c r="N4394" s="333"/>
    </row>
    <row r="4395" spans="2:14" x14ac:dyDescent="0.2">
      <c r="B4395" s="328"/>
      <c r="C4395" s="328"/>
      <c r="D4395" s="329"/>
      <c r="E4395" s="330"/>
      <c r="F4395" s="330"/>
      <c r="G4395" s="330"/>
      <c r="H4395" s="331"/>
      <c r="I4395" s="332"/>
      <c r="J4395" s="332"/>
      <c r="K4395" s="332"/>
      <c r="L4395" s="332"/>
      <c r="M4395" s="332"/>
      <c r="N4395" s="333"/>
    </row>
    <row r="4396" spans="2:14" x14ac:dyDescent="0.2">
      <c r="B4396" s="328"/>
      <c r="C4396" s="328"/>
      <c r="D4396" s="329"/>
      <c r="E4396" s="330"/>
      <c r="F4396" s="330"/>
      <c r="G4396" s="330"/>
      <c r="H4396" s="331"/>
      <c r="I4396" s="332"/>
      <c r="J4396" s="332"/>
      <c r="K4396" s="332"/>
      <c r="L4396" s="332"/>
      <c r="M4396" s="332"/>
      <c r="N4396" s="333"/>
    </row>
    <row r="4397" spans="2:14" x14ac:dyDescent="0.2">
      <c r="B4397" s="328"/>
      <c r="C4397" s="328"/>
      <c r="D4397" s="329"/>
      <c r="E4397" s="330"/>
      <c r="F4397" s="330"/>
      <c r="G4397" s="330"/>
      <c r="H4397" s="331"/>
      <c r="I4397" s="332"/>
      <c r="J4397" s="332"/>
      <c r="K4397" s="332"/>
      <c r="L4397" s="332"/>
      <c r="M4397" s="332"/>
      <c r="N4397" s="333"/>
    </row>
    <row r="4398" spans="2:14" x14ac:dyDescent="0.2">
      <c r="B4398" s="328"/>
      <c r="C4398" s="328"/>
      <c r="D4398" s="329"/>
      <c r="E4398" s="330"/>
      <c r="F4398" s="330"/>
      <c r="G4398" s="330"/>
      <c r="H4398" s="331"/>
      <c r="I4398" s="332"/>
      <c r="J4398" s="332"/>
      <c r="K4398" s="332"/>
      <c r="L4398" s="332"/>
      <c r="M4398" s="332"/>
      <c r="N4398" s="333"/>
    </row>
    <row r="4399" spans="2:14" x14ac:dyDescent="0.2">
      <c r="B4399" s="328"/>
      <c r="C4399" s="328"/>
      <c r="D4399" s="329"/>
      <c r="E4399" s="330"/>
      <c r="F4399" s="330"/>
      <c r="G4399" s="330"/>
      <c r="H4399" s="331"/>
      <c r="I4399" s="332"/>
      <c r="J4399" s="332"/>
      <c r="K4399" s="332"/>
      <c r="L4399" s="332"/>
      <c r="M4399" s="332"/>
      <c r="N4399" s="333"/>
    </row>
    <row r="4400" spans="2:14" x14ac:dyDescent="0.2">
      <c r="B4400" s="328"/>
      <c r="C4400" s="328"/>
      <c r="D4400" s="329"/>
      <c r="E4400" s="330"/>
      <c r="F4400" s="330"/>
      <c r="G4400" s="330"/>
      <c r="H4400" s="331"/>
      <c r="I4400" s="332"/>
      <c r="J4400" s="332"/>
      <c r="K4400" s="332"/>
      <c r="L4400" s="332"/>
      <c r="M4400" s="332"/>
      <c r="N4400" s="333"/>
    </row>
    <row r="4401" spans="2:14" x14ac:dyDescent="0.2">
      <c r="B4401" s="328"/>
      <c r="C4401" s="328"/>
      <c r="D4401" s="329"/>
      <c r="E4401" s="330"/>
      <c r="F4401" s="330"/>
      <c r="G4401" s="330"/>
      <c r="H4401" s="331"/>
      <c r="I4401" s="332"/>
      <c r="J4401" s="332"/>
      <c r="K4401" s="332"/>
      <c r="L4401" s="332"/>
      <c r="M4401" s="332"/>
      <c r="N4401" s="333"/>
    </row>
    <row r="4402" spans="2:14" x14ac:dyDescent="0.2">
      <c r="B4402" s="328"/>
      <c r="C4402" s="328"/>
      <c r="D4402" s="329"/>
      <c r="E4402" s="330"/>
      <c r="F4402" s="330"/>
      <c r="G4402" s="330"/>
      <c r="H4402" s="331"/>
      <c r="I4402" s="332"/>
      <c r="J4402" s="332"/>
      <c r="K4402" s="332"/>
      <c r="L4402" s="332"/>
      <c r="M4402" s="332"/>
      <c r="N4402" s="333"/>
    </row>
    <row r="4403" spans="2:14" x14ac:dyDescent="0.2">
      <c r="B4403" s="328"/>
      <c r="C4403" s="328"/>
      <c r="D4403" s="329"/>
      <c r="E4403" s="330"/>
      <c r="F4403" s="330"/>
      <c r="G4403" s="330"/>
      <c r="H4403" s="331"/>
      <c r="I4403" s="332"/>
      <c r="J4403" s="332"/>
      <c r="K4403" s="332"/>
      <c r="L4403" s="332"/>
      <c r="M4403" s="332"/>
      <c r="N4403" s="333"/>
    </row>
    <row r="4404" spans="2:14" x14ac:dyDescent="0.2">
      <c r="B4404" s="328"/>
      <c r="C4404" s="328"/>
      <c r="D4404" s="329"/>
      <c r="E4404" s="330"/>
      <c r="F4404" s="330"/>
      <c r="G4404" s="330"/>
      <c r="H4404" s="331"/>
      <c r="I4404" s="332"/>
      <c r="J4404" s="332"/>
      <c r="K4404" s="332"/>
      <c r="L4404" s="332"/>
      <c r="M4404" s="332"/>
      <c r="N4404" s="333"/>
    </row>
    <row r="4405" spans="2:14" x14ac:dyDescent="0.2">
      <c r="B4405" s="328"/>
      <c r="C4405" s="328"/>
      <c r="D4405" s="329"/>
      <c r="E4405" s="330"/>
      <c r="F4405" s="330"/>
      <c r="G4405" s="330"/>
      <c r="H4405" s="331"/>
      <c r="I4405" s="332"/>
      <c r="J4405" s="332"/>
      <c r="K4405" s="332"/>
      <c r="L4405" s="332"/>
      <c r="M4405" s="332"/>
      <c r="N4405" s="333"/>
    </row>
    <row r="4406" spans="2:14" x14ac:dyDescent="0.2">
      <c r="B4406" s="328"/>
      <c r="C4406" s="328"/>
      <c r="D4406" s="329"/>
      <c r="E4406" s="330"/>
      <c r="F4406" s="330"/>
      <c r="G4406" s="330"/>
      <c r="H4406" s="331"/>
      <c r="I4406" s="332"/>
      <c r="J4406" s="332"/>
      <c r="K4406" s="332"/>
      <c r="L4406" s="332"/>
      <c r="M4406" s="332"/>
      <c r="N4406" s="333"/>
    </row>
    <row r="4407" spans="2:14" x14ac:dyDescent="0.2">
      <c r="B4407" s="328"/>
      <c r="C4407" s="328"/>
      <c r="D4407" s="329"/>
      <c r="E4407" s="330"/>
      <c r="F4407" s="330"/>
      <c r="G4407" s="330"/>
      <c r="H4407" s="331"/>
      <c r="I4407" s="332"/>
      <c r="J4407" s="332"/>
      <c r="K4407" s="332"/>
      <c r="L4407" s="332"/>
      <c r="M4407" s="332"/>
      <c r="N4407" s="333"/>
    </row>
    <row r="4408" spans="2:14" x14ac:dyDescent="0.2">
      <c r="B4408" s="328"/>
      <c r="C4408" s="328"/>
      <c r="D4408" s="329"/>
      <c r="E4408" s="330"/>
      <c r="F4408" s="330"/>
      <c r="G4408" s="330"/>
      <c r="H4408" s="331"/>
      <c r="I4408" s="332"/>
      <c r="J4408" s="332"/>
      <c r="K4408" s="332"/>
      <c r="L4408" s="332"/>
      <c r="M4408" s="332"/>
      <c r="N4408" s="333"/>
    </row>
    <row r="4409" spans="2:14" x14ac:dyDescent="0.2">
      <c r="B4409" s="328"/>
      <c r="C4409" s="328"/>
      <c r="D4409" s="329"/>
      <c r="E4409" s="330"/>
      <c r="F4409" s="330"/>
      <c r="G4409" s="330"/>
      <c r="H4409" s="331"/>
      <c r="I4409" s="332"/>
      <c r="J4409" s="332"/>
      <c r="K4409" s="332"/>
      <c r="L4409" s="332"/>
      <c r="M4409" s="332"/>
      <c r="N4409" s="333"/>
    </row>
    <row r="4410" spans="2:14" x14ac:dyDescent="0.2">
      <c r="B4410" s="328"/>
      <c r="C4410" s="328"/>
      <c r="D4410" s="329"/>
      <c r="E4410" s="330"/>
      <c r="F4410" s="330"/>
      <c r="G4410" s="330"/>
      <c r="H4410" s="331"/>
      <c r="I4410" s="332"/>
      <c r="J4410" s="332"/>
      <c r="K4410" s="332"/>
      <c r="L4410" s="332"/>
      <c r="M4410" s="332"/>
      <c r="N4410" s="333"/>
    </row>
    <row r="4411" spans="2:14" x14ac:dyDescent="0.2">
      <c r="B4411" s="328"/>
      <c r="C4411" s="328"/>
      <c r="D4411" s="329"/>
      <c r="E4411" s="330"/>
      <c r="F4411" s="330"/>
      <c r="G4411" s="330"/>
      <c r="H4411" s="331"/>
      <c r="I4411" s="332"/>
      <c r="J4411" s="332"/>
      <c r="K4411" s="332"/>
      <c r="L4411" s="332"/>
      <c r="M4411" s="332"/>
      <c r="N4411" s="333"/>
    </row>
    <row r="4412" spans="2:14" x14ac:dyDescent="0.2">
      <c r="B4412" s="328"/>
      <c r="C4412" s="328"/>
      <c r="D4412" s="329"/>
      <c r="E4412" s="330"/>
      <c r="F4412" s="330"/>
      <c r="G4412" s="330"/>
      <c r="H4412" s="331"/>
      <c r="I4412" s="332"/>
      <c r="J4412" s="332"/>
      <c r="K4412" s="332"/>
      <c r="L4412" s="332"/>
      <c r="M4412" s="332"/>
      <c r="N4412" s="333"/>
    </row>
    <row r="4413" spans="2:14" x14ac:dyDescent="0.2">
      <c r="B4413" s="328"/>
      <c r="C4413" s="328"/>
      <c r="D4413" s="329"/>
      <c r="E4413" s="330"/>
      <c r="F4413" s="330"/>
      <c r="G4413" s="330"/>
      <c r="H4413" s="331"/>
      <c r="I4413" s="332"/>
      <c r="J4413" s="332"/>
      <c r="K4413" s="332"/>
      <c r="L4413" s="332"/>
      <c r="M4413" s="332"/>
      <c r="N4413" s="333"/>
    </row>
    <row r="4414" spans="2:14" x14ac:dyDescent="0.2">
      <c r="B4414" s="328"/>
      <c r="C4414" s="328"/>
      <c r="D4414" s="329"/>
      <c r="E4414" s="330"/>
      <c r="F4414" s="330"/>
      <c r="G4414" s="330"/>
      <c r="H4414" s="331"/>
      <c r="I4414" s="332"/>
      <c r="J4414" s="332"/>
      <c r="K4414" s="332"/>
      <c r="L4414" s="332"/>
      <c r="M4414" s="332"/>
      <c r="N4414" s="333"/>
    </row>
    <row r="4415" spans="2:14" x14ac:dyDescent="0.2">
      <c r="B4415" s="328"/>
      <c r="C4415" s="328"/>
      <c r="D4415" s="329"/>
      <c r="E4415" s="330"/>
      <c r="F4415" s="330"/>
      <c r="G4415" s="330"/>
      <c r="H4415" s="331"/>
      <c r="I4415" s="332"/>
      <c r="J4415" s="332"/>
      <c r="K4415" s="332"/>
      <c r="L4415" s="332"/>
      <c r="M4415" s="332"/>
      <c r="N4415" s="333"/>
    </row>
    <row r="4416" spans="2:14" x14ac:dyDescent="0.2">
      <c r="B4416" s="328"/>
      <c r="C4416" s="328"/>
      <c r="D4416" s="329"/>
      <c r="E4416" s="330"/>
      <c r="F4416" s="330"/>
      <c r="G4416" s="330"/>
      <c r="H4416" s="331"/>
      <c r="I4416" s="332"/>
      <c r="J4416" s="332"/>
      <c r="K4416" s="332"/>
      <c r="L4416" s="332"/>
      <c r="M4416" s="332"/>
      <c r="N4416" s="333"/>
    </row>
    <row r="4417" spans="2:14" x14ac:dyDescent="0.2">
      <c r="B4417" s="328"/>
      <c r="C4417" s="328"/>
      <c r="D4417" s="329"/>
      <c r="E4417" s="330"/>
      <c r="F4417" s="330"/>
      <c r="G4417" s="330"/>
      <c r="H4417" s="331"/>
      <c r="I4417" s="332"/>
      <c r="J4417" s="332"/>
      <c r="K4417" s="332"/>
      <c r="L4417" s="332"/>
      <c r="M4417" s="332"/>
      <c r="N4417" s="333"/>
    </row>
    <row r="4418" spans="2:14" x14ac:dyDescent="0.2">
      <c r="B4418" s="328"/>
      <c r="C4418" s="328"/>
      <c r="D4418" s="329"/>
      <c r="E4418" s="330"/>
      <c r="F4418" s="330"/>
      <c r="G4418" s="330"/>
      <c r="H4418" s="331"/>
      <c r="I4418" s="332"/>
      <c r="J4418" s="332"/>
      <c r="K4418" s="332"/>
      <c r="L4418" s="332"/>
      <c r="M4418" s="332"/>
      <c r="N4418" s="333"/>
    </row>
    <row r="4419" spans="2:14" x14ac:dyDescent="0.2">
      <c r="B4419" s="328"/>
      <c r="C4419" s="328"/>
      <c r="D4419" s="329"/>
      <c r="E4419" s="330"/>
      <c r="F4419" s="330"/>
      <c r="G4419" s="330"/>
      <c r="H4419" s="331"/>
      <c r="I4419" s="332"/>
      <c r="J4419" s="332"/>
      <c r="K4419" s="332"/>
      <c r="L4419" s="332"/>
      <c r="M4419" s="332"/>
      <c r="N4419" s="333"/>
    </row>
    <row r="4420" spans="2:14" x14ac:dyDescent="0.2">
      <c r="B4420" s="328"/>
      <c r="C4420" s="328"/>
      <c r="D4420" s="329"/>
      <c r="E4420" s="330"/>
      <c r="F4420" s="330"/>
      <c r="G4420" s="330"/>
      <c r="H4420" s="331"/>
      <c r="I4420" s="332"/>
      <c r="J4420" s="332"/>
      <c r="K4420" s="332"/>
      <c r="L4420" s="332"/>
      <c r="M4420" s="332"/>
      <c r="N4420" s="333"/>
    </row>
    <row r="4421" spans="2:14" x14ac:dyDescent="0.2">
      <c r="B4421" s="328"/>
      <c r="C4421" s="328"/>
      <c r="D4421" s="329"/>
      <c r="E4421" s="330"/>
      <c r="F4421" s="330"/>
      <c r="G4421" s="330"/>
      <c r="H4421" s="331"/>
      <c r="I4421" s="332"/>
      <c r="J4421" s="332"/>
      <c r="K4421" s="332"/>
      <c r="L4421" s="332"/>
      <c r="M4421" s="332"/>
      <c r="N4421" s="333"/>
    </row>
    <row r="4422" spans="2:14" x14ac:dyDescent="0.2">
      <c r="B4422" s="328"/>
      <c r="C4422" s="328"/>
      <c r="D4422" s="329"/>
      <c r="E4422" s="330"/>
      <c r="F4422" s="330"/>
      <c r="G4422" s="330"/>
      <c r="H4422" s="331"/>
      <c r="I4422" s="332"/>
      <c r="J4422" s="332"/>
      <c r="K4422" s="332"/>
      <c r="L4422" s="332"/>
      <c r="M4422" s="332"/>
      <c r="N4422" s="333"/>
    </row>
    <row r="4423" spans="2:14" x14ac:dyDescent="0.2">
      <c r="B4423" s="328"/>
      <c r="C4423" s="328"/>
      <c r="D4423" s="329"/>
      <c r="E4423" s="330"/>
      <c r="F4423" s="330"/>
      <c r="G4423" s="330"/>
      <c r="H4423" s="331"/>
      <c r="I4423" s="332"/>
      <c r="J4423" s="332"/>
      <c r="K4423" s="332"/>
      <c r="L4423" s="332"/>
      <c r="M4423" s="332"/>
      <c r="N4423" s="333"/>
    </row>
    <row r="4424" spans="2:14" x14ac:dyDescent="0.2">
      <c r="B4424" s="328"/>
      <c r="C4424" s="328"/>
      <c r="D4424" s="329"/>
      <c r="E4424" s="330"/>
      <c r="F4424" s="330"/>
      <c r="G4424" s="330"/>
      <c r="H4424" s="331"/>
      <c r="I4424" s="332"/>
      <c r="J4424" s="332"/>
      <c r="K4424" s="332"/>
      <c r="L4424" s="332"/>
      <c r="M4424" s="332"/>
      <c r="N4424" s="333"/>
    </row>
    <row r="4425" spans="2:14" x14ac:dyDescent="0.2">
      <c r="B4425" s="328"/>
      <c r="C4425" s="328"/>
      <c r="D4425" s="329"/>
      <c r="E4425" s="330"/>
      <c r="F4425" s="330"/>
      <c r="G4425" s="330"/>
      <c r="H4425" s="331"/>
      <c r="I4425" s="332"/>
      <c r="J4425" s="332"/>
      <c r="K4425" s="332"/>
      <c r="L4425" s="332"/>
      <c r="M4425" s="332"/>
      <c r="N4425" s="333"/>
    </row>
    <row r="4426" spans="2:14" x14ac:dyDescent="0.2">
      <c r="B4426" s="328"/>
      <c r="C4426" s="328"/>
      <c r="D4426" s="329"/>
      <c r="E4426" s="330"/>
      <c r="F4426" s="330"/>
      <c r="G4426" s="330"/>
      <c r="H4426" s="331"/>
      <c r="I4426" s="332"/>
      <c r="J4426" s="332"/>
      <c r="K4426" s="332"/>
      <c r="L4426" s="332"/>
      <c r="M4426" s="332"/>
      <c r="N4426" s="333"/>
    </row>
    <row r="4427" spans="2:14" x14ac:dyDescent="0.2">
      <c r="B4427" s="328"/>
      <c r="C4427" s="328"/>
      <c r="D4427" s="329"/>
      <c r="E4427" s="330"/>
      <c r="F4427" s="330"/>
      <c r="G4427" s="330"/>
      <c r="H4427" s="331"/>
      <c r="I4427" s="332"/>
      <c r="J4427" s="332"/>
      <c r="K4427" s="332"/>
      <c r="L4427" s="332"/>
      <c r="M4427" s="332"/>
      <c r="N4427" s="333"/>
    </row>
    <row r="4428" spans="2:14" x14ac:dyDescent="0.2">
      <c r="B4428" s="328"/>
      <c r="C4428" s="328"/>
      <c r="D4428" s="329"/>
      <c r="E4428" s="330"/>
      <c r="F4428" s="330"/>
      <c r="G4428" s="330"/>
      <c r="H4428" s="331"/>
      <c r="I4428" s="332"/>
      <c r="J4428" s="332"/>
      <c r="K4428" s="332"/>
      <c r="L4428" s="332"/>
      <c r="M4428" s="332"/>
      <c r="N4428" s="333"/>
    </row>
    <row r="4429" spans="2:14" x14ac:dyDescent="0.2">
      <c r="B4429" s="328"/>
      <c r="C4429" s="328"/>
      <c r="D4429" s="329"/>
      <c r="E4429" s="330"/>
      <c r="F4429" s="330"/>
      <c r="G4429" s="330"/>
      <c r="H4429" s="331"/>
      <c r="I4429" s="332"/>
      <c r="J4429" s="332"/>
      <c r="K4429" s="332"/>
      <c r="L4429" s="332"/>
      <c r="M4429" s="332"/>
      <c r="N4429" s="333"/>
    </row>
    <row r="4430" spans="2:14" x14ac:dyDescent="0.2">
      <c r="B4430" s="328"/>
      <c r="C4430" s="328"/>
      <c r="D4430" s="329"/>
      <c r="E4430" s="330"/>
      <c r="F4430" s="330"/>
      <c r="G4430" s="330"/>
      <c r="H4430" s="331"/>
      <c r="I4430" s="332"/>
      <c r="J4430" s="332"/>
      <c r="K4430" s="332"/>
      <c r="L4430" s="332"/>
      <c r="M4430" s="332"/>
      <c r="N4430" s="333"/>
    </row>
    <row r="4431" spans="2:14" x14ac:dyDescent="0.2">
      <c r="B4431" s="328"/>
      <c r="C4431" s="328"/>
      <c r="D4431" s="329"/>
      <c r="E4431" s="330"/>
      <c r="F4431" s="330"/>
      <c r="G4431" s="330"/>
      <c r="H4431" s="331"/>
      <c r="I4431" s="332"/>
      <c r="J4431" s="332"/>
      <c r="K4431" s="332"/>
      <c r="L4431" s="332"/>
      <c r="M4431" s="332"/>
      <c r="N4431" s="333"/>
    </row>
    <row r="4432" spans="2:14" x14ac:dyDescent="0.2">
      <c r="B4432" s="328"/>
      <c r="C4432" s="328"/>
      <c r="D4432" s="329"/>
      <c r="E4432" s="330"/>
      <c r="F4432" s="330"/>
      <c r="G4432" s="330"/>
      <c r="H4432" s="331"/>
      <c r="I4432" s="332"/>
      <c r="J4432" s="332"/>
      <c r="K4432" s="332"/>
      <c r="L4432" s="332"/>
      <c r="M4432" s="332"/>
      <c r="N4432" s="333"/>
    </row>
    <row r="4433" spans="2:14" x14ac:dyDescent="0.2">
      <c r="B4433" s="328"/>
      <c r="C4433" s="328"/>
      <c r="D4433" s="329"/>
      <c r="E4433" s="330"/>
      <c r="F4433" s="330"/>
      <c r="G4433" s="330"/>
      <c r="H4433" s="331"/>
      <c r="I4433" s="332"/>
      <c r="J4433" s="332"/>
      <c r="K4433" s="332"/>
      <c r="L4433" s="332"/>
      <c r="M4433" s="332"/>
      <c r="N4433" s="333"/>
    </row>
    <row r="4434" spans="2:14" x14ac:dyDescent="0.2">
      <c r="B4434" s="328"/>
      <c r="C4434" s="328"/>
      <c r="D4434" s="329"/>
      <c r="E4434" s="330"/>
      <c r="F4434" s="330"/>
      <c r="G4434" s="330"/>
      <c r="H4434" s="331"/>
      <c r="I4434" s="332"/>
      <c r="J4434" s="332"/>
      <c r="K4434" s="332"/>
      <c r="L4434" s="332"/>
      <c r="M4434" s="332"/>
      <c r="N4434" s="333"/>
    </row>
    <row r="4435" spans="2:14" x14ac:dyDescent="0.2">
      <c r="B4435" s="328"/>
      <c r="C4435" s="328"/>
      <c r="D4435" s="329"/>
      <c r="E4435" s="330"/>
      <c r="F4435" s="330"/>
      <c r="G4435" s="330"/>
      <c r="H4435" s="331"/>
      <c r="I4435" s="332"/>
      <c r="J4435" s="332"/>
      <c r="K4435" s="332"/>
      <c r="L4435" s="332"/>
      <c r="M4435" s="332"/>
      <c r="N4435" s="333"/>
    </row>
    <row r="4436" spans="2:14" x14ac:dyDescent="0.2">
      <c r="B4436" s="328"/>
      <c r="C4436" s="328"/>
      <c r="D4436" s="329"/>
      <c r="E4436" s="330"/>
      <c r="F4436" s="330"/>
      <c r="G4436" s="330"/>
      <c r="H4436" s="331"/>
      <c r="I4436" s="332"/>
      <c r="J4436" s="332"/>
      <c r="K4436" s="332"/>
      <c r="L4436" s="332"/>
      <c r="M4436" s="332"/>
      <c r="N4436" s="333"/>
    </row>
    <row r="4437" spans="2:14" x14ac:dyDescent="0.2">
      <c r="B4437" s="328"/>
      <c r="C4437" s="328"/>
      <c r="D4437" s="329"/>
      <c r="E4437" s="330"/>
      <c r="F4437" s="330"/>
      <c r="G4437" s="330"/>
      <c r="H4437" s="331"/>
      <c r="I4437" s="332"/>
      <c r="J4437" s="332"/>
      <c r="K4437" s="332"/>
      <c r="L4437" s="332"/>
      <c r="M4437" s="332"/>
      <c r="N4437" s="333"/>
    </row>
    <row r="4438" spans="2:14" x14ac:dyDescent="0.2">
      <c r="B4438" s="328"/>
      <c r="C4438" s="328"/>
      <c r="D4438" s="329"/>
      <c r="E4438" s="330"/>
      <c r="F4438" s="330"/>
      <c r="G4438" s="330"/>
      <c r="H4438" s="331"/>
      <c r="I4438" s="332"/>
      <c r="J4438" s="332"/>
      <c r="K4438" s="332"/>
      <c r="L4438" s="332"/>
      <c r="M4438" s="332"/>
      <c r="N4438" s="333"/>
    </row>
    <row r="4439" spans="2:14" x14ac:dyDescent="0.2">
      <c r="B4439" s="328"/>
      <c r="C4439" s="328"/>
      <c r="D4439" s="329"/>
      <c r="E4439" s="330"/>
      <c r="F4439" s="330"/>
      <c r="G4439" s="330"/>
      <c r="H4439" s="331"/>
      <c r="I4439" s="332"/>
      <c r="J4439" s="332"/>
      <c r="K4439" s="332"/>
      <c r="L4439" s="332"/>
      <c r="M4439" s="332"/>
      <c r="N4439" s="333"/>
    </row>
    <row r="4440" spans="2:14" x14ac:dyDescent="0.2">
      <c r="B4440" s="328"/>
      <c r="C4440" s="328"/>
      <c r="D4440" s="329"/>
      <c r="E4440" s="330"/>
      <c r="F4440" s="330"/>
      <c r="G4440" s="330"/>
      <c r="H4440" s="331"/>
      <c r="I4440" s="332"/>
      <c r="J4440" s="332"/>
      <c r="K4440" s="332"/>
      <c r="L4440" s="332"/>
      <c r="M4440" s="332"/>
      <c r="N4440" s="333"/>
    </row>
    <row r="4441" spans="2:14" x14ac:dyDescent="0.2">
      <c r="B4441" s="328"/>
      <c r="C4441" s="328"/>
      <c r="D4441" s="329"/>
      <c r="E4441" s="330"/>
      <c r="F4441" s="330"/>
      <c r="G4441" s="330"/>
      <c r="H4441" s="331"/>
      <c r="I4441" s="332"/>
      <c r="J4441" s="332"/>
      <c r="K4441" s="332"/>
      <c r="L4441" s="332"/>
      <c r="M4441" s="332"/>
      <c r="N4441" s="333"/>
    </row>
    <row r="4442" spans="2:14" x14ac:dyDescent="0.2">
      <c r="B4442" s="328"/>
      <c r="C4442" s="328"/>
      <c r="D4442" s="329"/>
      <c r="E4442" s="330"/>
      <c r="F4442" s="330"/>
      <c r="G4442" s="330"/>
      <c r="H4442" s="331"/>
      <c r="I4442" s="332"/>
      <c r="J4442" s="332"/>
      <c r="K4442" s="332"/>
      <c r="L4442" s="332"/>
      <c r="M4442" s="332"/>
      <c r="N4442" s="333"/>
    </row>
    <row r="4443" spans="2:14" x14ac:dyDescent="0.2">
      <c r="B4443" s="328"/>
      <c r="C4443" s="328"/>
      <c r="D4443" s="329"/>
      <c r="E4443" s="330"/>
      <c r="F4443" s="330"/>
      <c r="G4443" s="330"/>
      <c r="H4443" s="331"/>
      <c r="I4443" s="332"/>
      <c r="J4443" s="332"/>
      <c r="K4443" s="332"/>
      <c r="L4443" s="332"/>
      <c r="M4443" s="332"/>
      <c r="N4443" s="333"/>
    </row>
    <row r="4444" spans="2:14" x14ac:dyDescent="0.2">
      <c r="B4444" s="328"/>
      <c r="C4444" s="328"/>
      <c r="D4444" s="329"/>
      <c r="E4444" s="330"/>
      <c r="F4444" s="330"/>
      <c r="G4444" s="330"/>
      <c r="H4444" s="331"/>
      <c r="I4444" s="332"/>
      <c r="J4444" s="332"/>
      <c r="K4444" s="332"/>
      <c r="L4444" s="332"/>
      <c r="M4444" s="332"/>
      <c r="N4444" s="333"/>
    </row>
    <row r="4445" spans="2:14" x14ac:dyDescent="0.2">
      <c r="B4445" s="328"/>
      <c r="C4445" s="328"/>
      <c r="D4445" s="329"/>
      <c r="E4445" s="330"/>
      <c r="F4445" s="330"/>
      <c r="G4445" s="330"/>
      <c r="H4445" s="331"/>
      <c r="I4445" s="332"/>
      <c r="J4445" s="332"/>
      <c r="K4445" s="332"/>
      <c r="L4445" s="332"/>
      <c r="M4445" s="332"/>
      <c r="N4445" s="333"/>
    </row>
    <row r="4446" spans="2:14" x14ac:dyDescent="0.2">
      <c r="B4446" s="328"/>
      <c r="C4446" s="328"/>
      <c r="D4446" s="329"/>
      <c r="E4446" s="330"/>
      <c r="F4446" s="330"/>
      <c r="G4446" s="330"/>
      <c r="H4446" s="331"/>
      <c r="I4446" s="332"/>
      <c r="J4446" s="332"/>
      <c r="K4446" s="332"/>
      <c r="L4446" s="332"/>
      <c r="M4446" s="332"/>
      <c r="N4446" s="333"/>
    </row>
    <row r="4447" spans="2:14" x14ac:dyDescent="0.2">
      <c r="B4447" s="328"/>
      <c r="C4447" s="328"/>
      <c r="D4447" s="329"/>
      <c r="E4447" s="330"/>
      <c r="F4447" s="330"/>
      <c r="G4447" s="330"/>
      <c r="H4447" s="331"/>
      <c r="I4447" s="332"/>
      <c r="J4447" s="332"/>
      <c r="K4447" s="332"/>
      <c r="L4447" s="332"/>
      <c r="M4447" s="332"/>
      <c r="N4447" s="333"/>
    </row>
    <row r="4448" spans="2:14" x14ac:dyDescent="0.2">
      <c r="B4448" s="328"/>
      <c r="C4448" s="328"/>
      <c r="D4448" s="329"/>
      <c r="E4448" s="330"/>
      <c r="F4448" s="330"/>
      <c r="G4448" s="330"/>
      <c r="H4448" s="331"/>
      <c r="I4448" s="332"/>
      <c r="J4448" s="332"/>
      <c r="K4448" s="332"/>
      <c r="L4448" s="332"/>
      <c r="M4448" s="332"/>
      <c r="N4448" s="333"/>
    </row>
    <row r="4449" spans="2:14" x14ac:dyDescent="0.2">
      <c r="B4449" s="328"/>
      <c r="C4449" s="328"/>
      <c r="D4449" s="329"/>
      <c r="E4449" s="330"/>
      <c r="F4449" s="330"/>
      <c r="G4449" s="330"/>
      <c r="H4449" s="331"/>
      <c r="I4449" s="332"/>
      <c r="J4449" s="332"/>
      <c r="K4449" s="332"/>
      <c r="L4449" s="332"/>
      <c r="M4449" s="332"/>
      <c r="N4449" s="333"/>
    </row>
    <row r="4450" spans="2:14" x14ac:dyDescent="0.2">
      <c r="B4450" s="328"/>
      <c r="C4450" s="328"/>
      <c r="D4450" s="329"/>
      <c r="E4450" s="330"/>
      <c r="F4450" s="330"/>
      <c r="G4450" s="330"/>
      <c r="H4450" s="331"/>
      <c r="I4450" s="332"/>
      <c r="J4450" s="332"/>
      <c r="K4450" s="332"/>
      <c r="L4450" s="332"/>
      <c r="M4450" s="332"/>
      <c r="N4450" s="333"/>
    </row>
    <row r="4451" spans="2:14" x14ac:dyDescent="0.2">
      <c r="B4451" s="328"/>
      <c r="C4451" s="328"/>
      <c r="D4451" s="329"/>
      <c r="E4451" s="330"/>
      <c r="F4451" s="330"/>
      <c r="G4451" s="330"/>
      <c r="H4451" s="331"/>
      <c r="I4451" s="332"/>
      <c r="J4451" s="332"/>
      <c r="K4451" s="332"/>
      <c r="L4451" s="332"/>
      <c r="M4451" s="332"/>
      <c r="N4451" s="333"/>
    </row>
    <row r="4452" spans="2:14" x14ac:dyDescent="0.2">
      <c r="B4452" s="328"/>
      <c r="C4452" s="328"/>
      <c r="D4452" s="329"/>
      <c r="E4452" s="330"/>
      <c r="F4452" s="330"/>
      <c r="G4452" s="330"/>
      <c r="H4452" s="331"/>
      <c r="I4452" s="332"/>
      <c r="J4452" s="332"/>
      <c r="K4452" s="332"/>
      <c r="L4452" s="332"/>
      <c r="M4452" s="332"/>
      <c r="N4452" s="333"/>
    </row>
    <row r="4453" spans="2:14" x14ac:dyDescent="0.2">
      <c r="B4453" s="328"/>
      <c r="C4453" s="328"/>
      <c r="D4453" s="329"/>
      <c r="E4453" s="330"/>
      <c r="F4453" s="330"/>
      <c r="G4453" s="330"/>
      <c r="H4453" s="331"/>
      <c r="I4453" s="332"/>
      <c r="J4453" s="332"/>
      <c r="K4453" s="332"/>
      <c r="L4453" s="332"/>
      <c r="M4453" s="332"/>
      <c r="N4453" s="333"/>
    </row>
    <row r="4454" spans="2:14" x14ac:dyDescent="0.2">
      <c r="B4454" s="328"/>
      <c r="C4454" s="328"/>
      <c r="D4454" s="329"/>
      <c r="E4454" s="330"/>
      <c r="F4454" s="330"/>
      <c r="G4454" s="330"/>
      <c r="H4454" s="331"/>
      <c r="I4454" s="332"/>
      <c r="J4454" s="332"/>
      <c r="K4454" s="332"/>
      <c r="L4454" s="332"/>
      <c r="M4454" s="332"/>
      <c r="N4454" s="333"/>
    </row>
    <row r="4455" spans="2:14" x14ac:dyDescent="0.2">
      <c r="B4455" s="328"/>
      <c r="C4455" s="328"/>
      <c r="D4455" s="329"/>
      <c r="E4455" s="330"/>
      <c r="F4455" s="330"/>
      <c r="G4455" s="330"/>
      <c r="H4455" s="331"/>
      <c r="I4455" s="332"/>
      <c r="J4455" s="332"/>
      <c r="K4455" s="332"/>
      <c r="L4455" s="332"/>
      <c r="M4455" s="332"/>
      <c r="N4455" s="333"/>
    </row>
    <row r="4456" spans="2:14" x14ac:dyDescent="0.2">
      <c r="B4456" s="328"/>
      <c r="C4456" s="328"/>
      <c r="D4456" s="329"/>
      <c r="E4456" s="330"/>
      <c r="F4456" s="330"/>
      <c r="G4456" s="330"/>
      <c r="H4456" s="331"/>
      <c r="I4456" s="332"/>
      <c r="J4456" s="332"/>
      <c r="K4456" s="332"/>
      <c r="L4456" s="332"/>
      <c r="M4456" s="332"/>
      <c r="N4456" s="333"/>
    </row>
    <row r="4457" spans="2:14" x14ac:dyDescent="0.2">
      <c r="B4457" s="328"/>
      <c r="C4457" s="328"/>
      <c r="D4457" s="329"/>
      <c r="E4457" s="330"/>
      <c r="F4457" s="330"/>
      <c r="G4457" s="330"/>
      <c r="H4457" s="331"/>
      <c r="I4457" s="332"/>
      <c r="J4457" s="332"/>
      <c r="K4457" s="332"/>
      <c r="L4457" s="332"/>
      <c r="M4457" s="332"/>
      <c r="N4457" s="333"/>
    </row>
    <row r="4458" spans="2:14" x14ac:dyDescent="0.2">
      <c r="B4458" s="328"/>
      <c r="C4458" s="328"/>
      <c r="D4458" s="329"/>
      <c r="E4458" s="330"/>
      <c r="F4458" s="330"/>
      <c r="G4458" s="330"/>
      <c r="H4458" s="331"/>
      <c r="I4458" s="332"/>
      <c r="J4458" s="332"/>
      <c r="K4458" s="332"/>
      <c r="L4458" s="332"/>
      <c r="M4458" s="332"/>
      <c r="N4458" s="333"/>
    </row>
    <row r="4459" spans="2:14" x14ac:dyDescent="0.2">
      <c r="B4459" s="328"/>
      <c r="C4459" s="328"/>
      <c r="D4459" s="329"/>
      <c r="E4459" s="330"/>
      <c r="F4459" s="330"/>
      <c r="G4459" s="330"/>
      <c r="H4459" s="331"/>
      <c r="I4459" s="332"/>
      <c r="J4459" s="332"/>
      <c r="K4459" s="332"/>
      <c r="L4459" s="332"/>
      <c r="M4459" s="332"/>
      <c r="N4459" s="333"/>
    </row>
    <row r="4460" spans="2:14" x14ac:dyDescent="0.2">
      <c r="B4460" s="328"/>
      <c r="C4460" s="328"/>
      <c r="D4460" s="329"/>
      <c r="E4460" s="330"/>
      <c r="F4460" s="330"/>
      <c r="G4460" s="330"/>
      <c r="H4460" s="331"/>
      <c r="I4460" s="332"/>
      <c r="J4460" s="332"/>
      <c r="K4460" s="332"/>
      <c r="L4460" s="332"/>
      <c r="M4460" s="332"/>
      <c r="N4460" s="333"/>
    </row>
    <row r="4461" spans="2:14" x14ac:dyDescent="0.2">
      <c r="B4461" s="328"/>
      <c r="C4461" s="328"/>
      <c r="D4461" s="329"/>
      <c r="E4461" s="330"/>
      <c r="F4461" s="330"/>
      <c r="G4461" s="330"/>
      <c r="H4461" s="331"/>
      <c r="I4461" s="332"/>
      <c r="J4461" s="332"/>
      <c r="K4461" s="332"/>
      <c r="L4461" s="332"/>
      <c r="M4461" s="332"/>
      <c r="N4461" s="333"/>
    </row>
    <row r="4462" spans="2:14" x14ac:dyDescent="0.2">
      <c r="B4462" s="328"/>
      <c r="C4462" s="328"/>
      <c r="D4462" s="329"/>
      <c r="E4462" s="330"/>
      <c r="F4462" s="330"/>
      <c r="G4462" s="330"/>
      <c r="H4462" s="331"/>
      <c r="I4462" s="332"/>
      <c r="J4462" s="332"/>
      <c r="K4462" s="332"/>
      <c r="L4462" s="332"/>
      <c r="M4462" s="332"/>
      <c r="N4462" s="333"/>
    </row>
    <row r="4463" spans="2:14" x14ac:dyDescent="0.2">
      <c r="B4463" s="328"/>
      <c r="C4463" s="328"/>
      <c r="D4463" s="329"/>
      <c r="E4463" s="330"/>
      <c r="F4463" s="330"/>
      <c r="G4463" s="330"/>
      <c r="H4463" s="331"/>
      <c r="I4463" s="332"/>
      <c r="J4463" s="332"/>
      <c r="K4463" s="332"/>
      <c r="L4463" s="332"/>
      <c r="M4463" s="332"/>
      <c r="N4463" s="333"/>
    </row>
    <row r="4464" spans="2:14" x14ac:dyDescent="0.2">
      <c r="B4464" s="328"/>
      <c r="C4464" s="328"/>
      <c r="D4464" s="329"/>
      <c r="E4464" s="330"/>
      <c r="F4464" s="330"/>
      <c r="G4464" s="330"/>
      <c r="H4464" s="331"/>
      <c r="I4464" s="332"/>
      <c r="J4464" s="332"/>
      <c r="K4464" s="332"/>
      <c r="L4464" s="332"/>
      <c r="M4464" s="332"/>
      <c r="N4464" s="333"/>
    </row>
    <row r="4465" spans="2:14" x14ac:dyDescent="0.2">
      <c r="B4465" s="328"/>
      <c r="C4465" s="328"/>
      <c r="D4465" s="329"/>
      <c r="E4465" s="330"/>
      <c r="F4465" s="330"/>
      <c r="G4465" s="330"/>
      <c r="H4465" s="331"/>
      <c r="I4465" s="332"/>
      <c r="J4465" s="332"/>
      <c r="K4465" s="332"/>
      <c r="L4465" s="332"/>
      <c r="M4465" s="332"/>
      <c r="N4465" s="333"/>
    </row>
    <row r="4466" spans="2:14" x14ac:dyDescent="0.2">
      <c r="B4466" s="328"/>
      <c r="C4466" s="328"/>
      <c r="D4466" s="329"/>
      <c r="E4466" s="330"/>
      <c r="F4466" s="330"/>
      <c r="G4466" s="330"/>
      <c r="H4466" s="331"/>
      <c r="I4466" s="332"/>
      <c r="J4466" s="332"/>
      <c r="K4466" s="332"/>
      <c r="L4466" s="332"/>
      <c r="M4466" s="332"/>
      <c r="N4466" s="333"/>
    </row>
    <row r="4467" spans="2:14" x14ac:dyDescent="0.2">
      <c r="B4467" s="328"/>
      <c r="C4467" s="328"/>
      <c r="D4467" s="329"/>
      <c r="E4467" s="330"/>
      <c r="F4467" s="330"/>
      <c r="G4467" s="330"/>
      <c r="H4467" s="331"/>
      <c r="I4467" s="332"/>
      <c r="J4467" s="332"/>
      <c r="K4467" s="332"/>
      <c r="L4467" s="332"/>
      <c r="M4467" s="332"/>
      <c r="N4467" s="333"/>
    </row>
    <row r="4468" spans="2:14" x14ac:dyDescent="0.2">
      <c r="B4468" s="328"/>
      <c r="C4468" s="328"/>
      <c r="D4468" s="329"/>
      <c r="E4468" s="330"/>
      <c r="F4468" s="330"/>
      <c r="G4468" s="330"/>
      <c r="H4468" s="331"/>
      <c r="I4468" s="332"/>
      <c r="J4468" s="332"/>
      <c r="K4468" s="332"/>
      <c r="L4468" s="332"/>
      <c r="M4468" s="332"/>
      <c r="N4468" s="333"/>
    </row>
    <row r="4469" spans="2:14" x14ac:dyDescent="0.2">
      <c r="B4469" s="328"/>
      <c r="C4469" s="328"/>
      <c r="D4469" s="329"/>
      <c r="E4469" s="330"/>
      <c r="F4469" s="330"/>
      <c r="G4469" s="330"/>
      <c r="H4469" s="331"/>
      <c r="I4469" s="332"/>
      <c r="J4469" s="332"/>
      <c r="K4469" s="332"/>
      <c r="L4469" s="332"/>
      <c r="M4469" s="332"/>
      <c r="N4469" s="333"/>
    </row>
    <row r="4470" spans="2:14" x14ac:dyDescent="0.2">
      <c r="B4470" s="328"/>
      <c r="C4470" s="328"/>
      <c r="D4470" s="329"/>
      <c r="E4470" s="330"/>
      <c r="F4470" s="330"/>
      <c r="G4470" s="330"/>
      <c r="H4470" s="331"/>
      <c r="I4470" s="332"/>
      <c r="J4470" s="332"/>
      <c r="K4470" s="332"/>
      <c r="L4470" s="332"/>
      <c r="M4470" s="332"/>
      <c r="N4470" s="333"/>
    </row>
    <row r="4471" spans="2:14" x14ac:dyDescent="0.2">
      <c r="B4471" s="328"/>
      <c r="C4471" s="328"/>
      <c r="D4471" s="329"/>
      <c r="E4471" s="330"/>
      <c r="F4471" s="330"/>
      <c r="G4471" s="330"/>
      <c r="H4471" s="331"/>
      <c r="I4471" s="332"/>
      <c r="J4471" s="332"/>
      <c r="K4471" s="332"/>
      <c r="L4471" s="332"/>
      <c r="M4471" s="332"/>
      <c r="N4471" s="333"/>
    </row>
    <row r="4472" spans="2:14" x14ac:dyDescent="0.2">
      <c r="B4472" s="328"/>
      <c r="C4472" s="328"/>
      <c r="D4472" s="329"/>
      <c r="E4472" s="330"/>
      <c r="F4472" s="330"/>
      <c r="G4472" s="330"/>
      <c r="H4472" s="331"/>
      <c r="I4472" s="332"/>
      <c r="J4472" s="332"/>
      <c r="K4472" s="332"/>
      <c r="L4472" s="332"/>
      <c r="M4472" s="332"/>
      <c r="N4472" s="333"/>
    </row>
    <row r="4473" spans="2:14" x14ac:dyDescent="0.2">
      <c r="B4473" s="328"/>
      <c r="C4473" s="328"/>
      <c r="D4473" s="329"/>
      <c r="E4473" s="330"/>
      <c r="F4473" s="330"/>
      <c r="G4473" s="330"/>
      <c r="H4473" s="331"/>
      <c r="I4473" s="332"/>
      <c r="J4473" s="332"/>
      <c r="K4473" s="332"/>
      <c r="L4473" s="332"/>
      <c r="M4473" s="332"/>
      <c r="N4473" s="333"/>
    </row>
    <row r="4474" spans="2:14" x14ac:dyDescent="0.2">
      <c r="B4474" s="328"/>
      <c r="C4474" s="328"/>
      <c r="D4474" s="329"/>
      <c r="E4474" s="330"/>
      <c r="F4474" s="330"/>
      <c r="G4474" s="330"/>
      <c r="H4474" s="331"/>
      <c r="I4474" s="332"/>
      <c r="J4474" s="332"/>
      <c r="K4474" s="332"/>
      <c r="L4474" s="332"/>
      <c r="M4474" s="332"/>
      <c r="N4474" s="333"/>
    </row>
    <row r="4475" spans="2:14" x14ac:dyDescent="0.2">
      <c r="B4475" s="328"/>
      <c r="C4475" s="328"/>
      <c r="D4475" s="329"/>
      <c r="E4475" s="330"/>
      <c r="F4475" s="330"/>
      <c r="G4475" s="330"/>
      <c r="H4475" s="331"/>
      <c r="I4475" s="332"/>
      <c r="J4475" s="332"/>
      <c r="K4475" s="332"/>
      <c r="L4475" s="332"/>
      <c r="M4475" s="332"/>
      <c r="N4475" s="333"/>
    </row>
    <row r="4476" spans="2:14" x14ac:dyDescent="0.2">
      <c r="B4476" s="328"/>
      <c r="C4476" s="328"/>
      <c r="D4476" s="329"/>
      <c r="E4476" s="330"/>
      <c r="F4476" s="330"/>
      <c r="G4476" s="330"/>
      <c r="H4476" s="331"/>
      <c r="I4476" s="332"/>
      <c r="J4476" s="332"/>
      <c r="K4476" s="332"/>
      <c r="L4476" s="332"/>
      <c r="M4476" s="332"/>
      <c r="N4476" s="333"/>
    </row>
    <row r="4477" spans="2:14" x14ac:dyDescent="0.2">
      <c r="B4477" s="328"/>
      <c r="C4477" s="328"/>
      <c r="D4477" s="329"/>
      <c r="E4477" s="330"/>
      <c r="F4477" s="330"/>
      <c r="G4477" s="330"/>
      <c r="H4477" s="331"/>
      <c r="I4477" s="332"/>
      <c r="J4477" s="332"/>
      <c r="K4477" s="332"/>
      <c r="L4477" s="332"/>
      <c r="M4477" s="332"/>
      <c r="N4477" s="333"/>
    </row>
    <row r="4478" spans="2:14" x14ac:dyDescent="0.2">
      <c r="B4478" s="328"/>
      <c r="C4478" s="328"/>
      <c r="D4478" s="329"/>
      <c r="E4478" s="330"/>
      <c r="F4478" s="330"/>
      <c r="G4478" s="330"/>
      <c r="H4478" s="331"/>
      <c r="I4478" s="332"/>
      <c r="J4478" s="332"/>
      <c r="K4478" s="332"/>
      <c r="L4478" s="332"/>
      <c r="M4478" s="332"/>
      <c r="N4478" s="333"/>
    </row>
    <row r="4479" spans="2:14" x14ac:dyDescent="0.2">
      <c r="B4479" s="328"/>
      <c r="C4479" s="328"/>
      <c r="D4479" s="329"/>
      <c r="E4479" s="330"/>
      <c r="F4479" s="330"/>
      <c r="G4479" s="330"/>
      <c r="H4479" s="331"/>
      <c r="I4479" s="332"/>
      <c r="J4479" s="332"/>
      <c r="K4479" s="332"/>
      <c r="L4479" s="332"/>
      <c r="M4479" s="332"/>
      <c r="N4479" s="333"/>
    </row>
    <row r="4480" spans="2:14" x14ac:dyDescent="0.2">
      <c r="B4480" s="328"/>
      <c r="C4480" s="328"/>
      <c r="D4480" s="329"/>
      <c r="E4480" s="330"/>
      <c r="F4480" s="330"/>
      <c r="G4480" s="330"/>
      <c r="H4480" s="331"/>
      <c r="I4480" s="332"/>
      <c r="J4480" s="332"/>
      <c r="K4480" s="332"/>
      <c r="L4480" s="332"/>
      <c r="M4480" s="332"/>
      <c r="N4480" s="333"/>
    </row>
    <row r="4481" spans="2:14" x14ac:dyDescent="0.2">
      <c r="B4481" s="328"/>
      <c r="C4481" s="328"/>
      <c r="D4481" s="329"/>
      <c r="E4481" s="330"/>
      <c r="F4481" s="330"/>
      <c r="G4481" s="330"/>
      <c r="H4481" s="331"/>
      <c r="I4481" s="332"/>
      <c r="J4481" s="332"/>
      <c r="K4481" s="332"/>
      <c r="L4481" s="332"/>
      <c r="M4481" s="332"/>
      <c r="N4481" s="333"/>
    </row>
    <row r="4482" spans="2:14" x14ac:dyDescent="0.2">
      <c r="B4482" s="328"/>
      <c r="C4482" s="328"/>
      <c r="D4482" s="329"/>
      <c r="E4482" s="330"/>
      <c r="F4482" s="330"/>
      <c r="G4482" s="330"/>
      <c r="H4482" s="331"/>
      <c r="I4482" s="332"/>
      <c r="J4482" s="332"/>
      <c r="K4482" s="332"/>
      <c r="L4482" s="332"/>
      <c r="M4482" s="332"/>
      <c r="N4482" s="333"/>
    </row>
    <row r="4483" spans="2:14" x14ac:dyDescent="0.2">
      <c r="B4483" s="328"/>
      <c r="C4483" s="328"/>
      <c r="D4483" s="329"/>
      <c r="E4483" s="330"/>
      <c r="F4483" s="330"/>
      <c r="G4483" s="330"/>
      <c r="H4483" s="331"/>
      <c r="I4483" s="332"/>
      <c r="J4483" s="332"/>
      <c r="K4483" s="332"/>
      <c r="L4483" s="332"/>
      <c r="M4483" s="332"/>
      <c r="N4483" s="333"/>
    </row>
    <row r="4484" spans="2:14" x14ac:dyDescent="0.2">
      <c r="B4484" s="328"/>
      <c r="C4484" s="328"/>
      <c r="D4484" s="329"/>
      <c r="E4484" s="330"/>
      <c r="F4484" s="330"/>
      <c r="G4484" s="330"/>
      <c r="H4484" s="331"/>
      <c r="I4484" s="332"/>
      <c r="J4484" s="332"/>
      <c r="K4484" s="332"/>
      <c r="L4484" s="332"/>
      <c r="M4484" s="332"/>
      <c r="N4484" s="333"/>
    </row>
    <row r="4485" spans="2:14" x14ac:dyDescent="0.2">
      <c r="B4485" s="328"/>
      <c r="C4485" s="328"/>
      <c r="D4485" s="329"/>
      <c r="E4485" s="330"/>
      <c r="F4485" s="330"/>
      <c r="G4485" s="330"/>
      <c r="H4485" s="331"/>
      <c r="I4485" s="332"/>
      <c r="J4485" s="332"/>
      <c r="K4485" s="332"/>
      <c r="L4485" s="332"/>
      <c r="M4485" s="332"/>
      <c r="N4485" s="333"/>
    </row>
    <row r="4486" spans="2:14" x14ac:dyDescent="0.2">
      <c r="B4486" s="328"/>
      <c r="C4486" s="328"/>
      <c r="D4486" s="329"/>
      <c r="E4486" s="330"/>
      <c r="F4486" s="330"/>
      <c r="G4486" s="330"/>
      <c r="H4486" s="331"/>
      <c r="I4486" s="332"/>
      <c r="J4486" s="332"/>
      <c r="K4486" s="332"/>
      <c r="L4486" s="332"/>
      <c r="M4486" s="332"/>
      <c r="N4486" s="333"/>
    </row>
    <row r="4487" spans="2:14" x14ac:dyDescent="0.2">
      <c r="B4487" s="328"/>
      <c r="C4487" s="328"/>
      <c r="D4487" s="329"/>
      <c r="E4487" s="330"/>
      <c r="F4487" s="330"/>
      <c r="G4487" s="330"/>
      <c r="H4487" s="331"/>
      <c r="I4487" s="332"/>
      <c r="J4487" s="332"/>
      <c r="K4487" s="332"/>
      <c r="L4487" s="332"/>
      <c r="M4487" s="332"/>
      <c r="N4487" s="333"/>
    </row>
    <row r="4488" spans="2:14" x14ac:dyDescent="0.2">
      <c r="B4488" s="328"/>
      <c r="C4488" s="328"/>
      <c r="D4488" s="329"/>
      <c r="E4488" s="330"/>
      <c r="F4488" s="330"/>
      <c r="G4488" s="330"/>
      <c r="H4488" s="331"/>
      <c r="I4488" s="332"/>
      <c r="J4488" s="332"/>
      <c r="K4488" s="332"/>
      <c r="L4488" s="332"/>
      <c r="M4488" s="332"/>
      <c r="N4488" s="333"/>
    </row>
    <row r="4489" spans="2:14" x14ac:dyDescent="0.2">
      <c r="B4489" s="328"/>
      <c r="C4489" s="328"/>
      <c r="D4489" s="329"/>
      <c r="E4489" s="330"/>
      <c r="F4489" s="330"/>
      <c r="G4489" s="330"/>
      <c r="H4489" s="331"/>
      <c r="I4489" s="332"/>
      <c r="J4489" s="332"/>
      <c r="K4489" s="332"/>
      <c r="L4489" s="332"/>
      <c r="M4489" s="332"/>
      <c r="N4489" s="333"/>
    </row>
    <row r="4490" spans="2:14" x14ac:dyDescent="0.2">
      <c r="B4490" s="328"/>
      <c r="C4490" s="328"/>
      <c r="D4490" s="329"/>
      <c r="E4490" s="330"/>
      <c r="F4490" s="330"/>
      <c r="G4490" s="330"/>
      <c r="H4490" s="331"/>
      <c r="I4490" s="332"/>
      <c r="J4490" s="332"/>
      <c r="K4490" s="332"/>
      <c r="L4490" s="332"/>
      <c r="M4490" s="332"/>
      <c r="N4490" s="333"/>
    </row>
    <row r="4491" spans="2:14" x14ac:dyDescent="0.2">
      <c r="B4491" s="328"/>
      <c r="C4491" s="328"/>
      <c r="D4491" s="329"/>
      <c r="E4491" s="330"/>
      <c r="F4491" s="330"/>
      <c r="G4491" s="330"/>
      <c r="H4491" s="331"/>
      <c r="I4491" s="332"/>
      <c r="J4491" s="332"/>
      <c r="K4491" s="332"/>
      <c r="L4491" s="332"/>
      <c r="M4491" s="332"/>
      <c r="N4491" s="333"/>
    </row>
    <row r="4492" spans="2:14" x14ac:dyDescent="0.2">
      <c r="B4492" s="328"/>
      <c r="C4492" s="328"/>
      <c r="D4492" s="329"/>
      <c r="E4492" s="330"/>
      <c r="F4492" s="330"/>
      <c r="G4492" s="330"/>
      <c r="H4492" s="331"/>
      <c r="I4492" s="332"/>
      <c r="J4492" s="332"/>
      <c r="K4492" s="332"/>
      <c r="L4492" s="332"/>
      <c r="M4492" s="332"/>
      <c r="N4492" s="333"/>
    </row>
    <row r="4493" spans="2:14" x14ac:dyDescent="0.2">
      <c r="B4493" s="328"/>
      <c r="C4493" s="328"/>
      <c r="D4493" s="329"/>
      <c r="E4493" s="330"/>
      <c r="F4493" s="330"/>
      <c r="G4493" s="330"/>
      <c r="H4493" s="331"/>
      <c r="I4493" s="332"/>
      <c r="J4493" s="332"/>
      <c r="K4493" s="332"/>
      <c r="L4493" s="332"/>
      <c r="M4493" s="332"/>
      <c r="N4493" s="333"/>
    </row>
    <row r="4494" spans="2:14" x14ac:dyDescent="0.2">
      <c r="B4494" s="328"/>
      <c r="C4494" s="328"/>
      <c r="D4494" s="329"/>
      <c r="E4494" s="330"/>
      <c r="F4494" s="330"/>
      <c r="G4494" s="330"/>
      <c r="H4494" s="331"/>
      <c r="I4494" s="332"/>
      <c r="J4494" s="332"/>
      <c r="K4494" s="332"/>
      <c r="L4494" s="332"/>
      <c r="M4494" s="332"/>
      <c r="N4494" s="333"/>
    </row>
    <row r="4495" spans="2:14" x14ac:dyDescent="0.2">
      <c r="B4495" s="328"/>
      <c r="C4495" s="328"/>
      <c r="D4495" s="329"/>
      <c r="E4495" s="330"/>
      <c r="F4495" s="330"/>
      <c r="G4495" s="330"/>
      <c r="H4495" s="331"/>
      <c r="I4495" s="332"/>
      <c r="J4495" s="332"/>
      <c r="K4495" s="332"/>
      <c r="L4495" s="332"/>
      <c r="M4495" s="332"/>
      <c r="N4495" s="333"/>
    </row>
    <row r="4496" spans="2:14" x14ac:dyDescent="0.2">
      <c r="B4496" s="328"/>
      <c r="C4496" s="328"/>
      <c r="D4496" s="329"/>
      <c r="E4496" s="330"/>
      <c r="F4496" s="330"/>
      <c r="G4496" s="330"/>
      <c r="H4496" s="331"/>
      <c r="I4496" s="332"/>
      <c r="J4496" s="332"/>
      <c r="K4496" s="332"/>
      <c r="L4496" s="332"/>
      <c r="M4496" s="332"/>
      <c r="N4496" s="333"/>
    </row>
    <row r="4497" spans="2:14" x14ac:dyDescent="0.2">
      <c r="B4497" s="328"/>
      <c r="C4497" s="328"/>
      <c r="D4497" s="329"/>
      <c r="E4497" s="330"/>
      <c r="F4497" s="330"/>
      <c r="G4497" s="330"/>
      <c r="H4497" s="331"/>
      <c r="I4497" s="332"/>
      <c r="J4497" s="332"/>
      <c r="K4497" s="332"/>
      <c r="L4497" s="332"/>
      <c r="M4497" s="332"/>
      <c r="N4497" s="333"/>
    </row>
    <row r="4498" spans="2:14" x14ac:dyDescent="0.2">
      <c r="B4498" s="328"/>
      <c r="C4498" s="328"/>
      <c r="D4498" s="329"/>
      <c r="E4498" s="330"/>
      <c r="F4498" s="330"/>
      <c r="G4498" s="330"/>
      <c r="H4498" s="331"/>
      <c r="I4498" s="332"/>
      <c r="J4498" s="332"/>
      <c r="K4498" s="332"/>
      <c r="L4498" s="332"/>
      <c r="M4498" s="332"/>
      <c r="N4498" s="333"/>
    </row>
    <row r="4499" spans="2:14" x14ac:dyDescent="0.2">
      <c r="B4499" s="328"/>
      <c r="C4499" s="328"/>
      <c r="D4499" s="329"/>
      <c r="E4499" s="330"/>
      <c r="F4499" s="330"/>
      <c r="G4499" s="330"/>
      <c r="H4499" s="331"/>
      <c r="I4499" s="332"/>
      <c r="J4499" s="332"/>
      <c r="K4499" s="332"/>
      <c r="L4499" s="332"/>
      <c r="M4499" s="332"/>
      <c r="N4499" s="333"/>
    </row>
    <row r="4500" spans="2:14" x14ac:dyDescent="0.2">
      <c r="B4500" s="328"/>
      <c r="C4500" s="328"/>
      <c r="D4500" s="329"/>
      <c r="E4500" s="330"/>
      <c r="F4500" s="330"/>
      <c r="G4500" s="330"/>
      <c r="H4500" s="331"/>
      <c r="I4500" s="332"/>
      <c r="J4500" s="332"/>
      <c r="K4500" s="332"/>
      <c r="L4500" s="332"/>
      <c r="M4500" s="332"/>
      <c r="N4500" s="333"/>
    </row>
    <row r="4501" spans="2:14" x14ac:dyDescent="0.2">
      <c r="B4501" s="328"/>
      <c r="C4501" s="328"/>
      <c r="D4501" s="329"/>
      <c r="E4501" s="330"/>
      <c r="F4501" s="330"/>
      <c r="G4501" s="330"/>
      <c r="H4501" s="331"/>
      <c r="I4501" s="332"/>
      <c r="J4501" s="332"/>
      <c r="K4501" s="332"/>
      <c r="L4501" s="332"/>
      <c r="M4501" s="332"/>
      <c r="N4501" s="333"/>
    </row>
    <row r="4502" spans="2:14" x14ac:dyDescent="0.2">
      <c r="B4502" s="328"/>
      <c r="C4502" s="328"/>
      <c r="D4502" s="329"/>
      <c r="E4502" s="330"/>
      <c r="F4502" s="330"/>
      <c r="G4502" s="330"/>
      <c r="H4502" s="331"/>
      <c r="I4502" s="332"/>
      <c r="J4502" s="332"/>
      <c r="K4502" s="332"/>
      <c r="L4502" s="332"/>
      <c r="M4502" s="332"/>
      <c r="N4502" s="333"/>
    </row>
    <row r="4503" spans="2:14" x14ac:dyDescent="0.2">
      <c r="B4503" s="328"/>
      <c r="C4503" s="328"/>
      <c r="D4503" s="329"/>
      <c r="E4503" s="330"/>
      <c r="F4503" s="330"/>
      <c r="G4503" s="330"/>
      <c r="H4503" s="331"/>
      <c r="I4503" s="332"/>
      <c r="J4503" s="332"/>
      <c r="K4503" s="332"/>
      <c r="L4503" s="332"/>
      <c r="M4503" s="332"/>
      <c r="N4503" s="333"/>
    </row>
    <row r="4504" spans="2:14" x14ac:dyDescent="0.2">
      <c r="B4504" s="328"/>
      <c r="C4504" s="328"/>
      <c r="D4504" s="329"/>
      <c r="E4504" s="330"/>
      <c r="F4504" s="330"/>
      <c r="G4504" s="330"/>
      <c r="H4504" s="331"/>
      <c r="I4504" s="332"/>
      <c r="J4504" s="332"/>
      <c r="K4504" s="332"/>
      <c r="L4504" s="332"/>
      <c r="M4504" s="332"/>
      <c r="N4504" s="333"/>
    </row>
    <row r="4505" spans="2:14" x14ac:dyDescent="0.2">
      <c r="B4505" s="328"/>
      <c r="C4505" s="328"/>
      <c r="D4505" s="329"/>
      <c r="E4505" s="330"/>
      <c r="F4505" s="330"/>
      <c r="G4505" s="330"/>
      <c r="H4505" s="331"/>
      <c r="I4505" s="332"/>
      <c r="J4505" s="332"/>
      <c r="K4505" s="332"/>
      <c r="L4505" s="332"/>
      <c r="M4505" s="332"/>
      <c r="N4505" s="333"/>
    </row>
    <row r="4506" spans="2:14" x14ac:dyDescent="0.2">
      <c r="B4506" s="328"/>
      <c r="C4506" s="328"/>
      <c r="D4506" s="329"/>
      <c r="E4506" s="330"/>
      <c r="F4506" s="330"/>
      <c r="G4506" s="330"/>
      <c r="H4506" s="331"/>
      <c r="I4506" s="332"/>
      <c r="J4506" s="332"/>
      <c r="K4506" s="332"/>
      <c r="L4506" s="332"/>
      <c r="M4506" s="332"/>
      <c r="N4506" s="333"/>
    </row>
    <row r="4507" spans="2:14" x14ac:dyDescent="0.2">
      <c r="B4507" s="328"/>
      <c r="C4507" s="328"/>
      <c r="D4507" s="329"/>
      <c r="E4507" s="330"/>
      <c r="F4507" s="330"/>
      <c r="G4507" s="330"/>
      <c r="H4507" s="331"/>
      <c r="I4507" s="332"/>
      <c r="J4507" s="332"/>
      <c r="K4507" s="332"/>
      <c r="L4507" s="332"/>
      <c r="M4507" s="332"/>
      <c r="N4507" s="333"/>
    </row>
    <row r="4508" spans="2:14" x14ac:dyDescent="0.2">
      <c r="B4508" s="328"/>
      <c r="C4508" s="328"/>
      <c r="D4508" s="329"/>
      <c r="E4508" s="330"/>
      <c r="F4508" s="330"/>
      <c r="G4508" s="330"/>
      <c r="H4508" s="331"/>
      <c r="I4508" s="332"/>
      <c r="J4508" s="332"/>
      <c r="K4508" s="332"/>
      <c r="L4508" s="332"/>
      <c r="M4508" s="332"/>
      <c r="N4508" s="333"/>
    </row>
    <row r="4509" spans="2:14" x14ac:dyDescent="0.2">
      <c r="B4509" s="328"/>
      <c r="C4509" s="328"/>
      <c r="D4509" s="329"/>
      <c r="E4509" s="330"/>
      <c r="F4509" s="330"/>
      <c r="G4509" s="330"/>
      <c r="H4509" s="331"/>
      <c r="I4509" s="332"/>
      <c r="J4509" s="332"/>
      <c r="K4509" s="332"/>
      <c r="L4509" s="332"/>
      <c r="M4509" s="332"/>
      <c r="N4509" s="333"/>
    </row>
    <row r="4510" spans="2:14" x14ac:dyDescent="0.2">
      <c r="B4510" s="328"/>
      <c r="C4510" s="328"/>
      <c r="D4510" s="329"/>
      <c r="E4510" s="330"/>
      <c r="F4510" s="330"/>
      <c r="G4510" s="330"/>
      <c r="H4510" s="331"/>
      <c r="I4510" s="332"/>
      <c r="J4510" s="332"/>
      <c r="K4510" s="332"/>
      <c r="L4510" s="332"/>
      <c r="M4510" s="332"/>
      <c r="N4510" s="333"/>
    </row>
    <row r="4511" spans="2:14" x14ac:dyDescent="0.2">
      <c r="B4511" s="328"/>
      <c r="C4511" s="328"/>
      <c r="D4511" s="329"/>
      <c r="E4511" s="330"/>
      <c r="F4511" s="330"/>
      <c r="G4511" s="330"/>
      <c r="H4511" s="331"/>
      <c r="I4511" s="332"/>
      <c r="J4511" s="332"/>
      <c r="K4511" s="332"/>
      <c r="L4511" s="332"/>
      <c r="M4511" s="332"/>
      <c r="N4511" s="333"/>
    </row>
    <row r="4512" spans="2:14" x14ac:dyDescent="0.2">
      <c r="B4512" s="328"/>
      <c r="C4512" s="328"/>
      <c r="D4512" s="329"/>
      <c r="E4512" s="330"/>
      <c r="F4512" s="330"/>
      <c r="G4512" s="330"/>
      <c r="H4512" s="331"/>
      <c r="I4512" s="332"/>
      <c r="J4512" s="332"/>
      <c r="K4512" s="332"/>
      <c r="L4512" s="332"/>
      <c r="M4512" s="332"/>
      <c r="N4512" s="333"/>
    </row>
    <row r="4513" spans="2:14" x14ac:dyDescent="0.2">
      <c r="B4513" s="328"/>
      <c r="C4513" s="328"/>
      <c r="D4513" s="329"/>
      <c r="E4513" s="330"/>
      <c r="F4513" s="330"/>
      <c r="G4513" s="330"/>
      <c r="H4513" s="331"/>
      <c r="I4513" s="332"/>
      <c r="J4513" s="332"/>
      <c r="K4513" s="332"/>
      <c r="L4513" s="332"/>
      <c r="M4513" s="332"/>
      <c r="N4513" s="333"/>
    </row>
    <row r="4514" spans="2:14" x14ac:dyDescent="0.2">
      <c r="B4514" s="328"/>
      <c r="C4514" s="328"/>
      <c r="D4514" s="329"/>
      <c r="E4514" s="330"/>
      <c r="F4514" s="330"/>
      <c r="G4514" s="330"/>
      <c r="H4514" s="331"/>
      <c r="I4514" s="332"/>
      <c r="J4514" s="332"/>
      <c r="K4514" s="332"/>
      <c r="L4514" s="332"/>
      <c r="M4514" s="332"/>
      <c r="N4514" s="333"/>
    </row>
    <row r="4515" spans="2:14" x14ac:dyDescent="0.2">
      <c r="B4515" s="328"/>
      <c r="C4515" s="328"/>
      <c r="D4515" s="329"/>
      <c r="E4515" s="330"/>
      <c r="F4515" s="330"/>
      <c r="G4515" s="330"/>
      <c r="H4515" s="331"/>
      <c r="I4515" s="332"/>
      <c r="J4515" s="332"/>
      <c r="K4515" s="332"/>
      <c r="L4515" s="332"/>
      <c r="M4515" s="332"/>
      <c r="N4515" s="333"/>
    </row>
    <row r="4516" spans="2:14" x14ac:dyDescent="0.2">
      <c r="B4516" s="328"/>
      <c r="C4516" s="328"/>
      <c r="D4516" s="329"/>
      <c r="E4516" s="330"/>
      <c r="F4516" s="330"/>
      <c r="G4516" s="330"/>
      <c r="H4516" s="331"/>
      <c r="I4516" s="332"/>
      <c r="J4516" s="332"/>
      <c r="K4516" s="332"/>
      <c r="L4516" s="332"/>
      <c r="M4516" s="332"/>
      <c r="N4516" s="333"/>
    </row>
    <row r="4517" spans="2:14" x14ac:dyDescent="0.2">
      <c r="B4517" s="328"/>
      <c r="C4517" s="328"/>
      <c r="D4517" s="329"/>
      <c r="E4517" s="330"/>
      <c r="F4517" s="330"/>
      <c r="G4517" s="330"/>
      <c r="H4517" s="331"/>
      <c r="I4517" s="332"/>
      <c r="J4517" s="332"/>
      <c r="K4517" s="332"/>
      <c r="L4517" s="332"/>
      <c r="M4517" s="332"/>
      <c r="N4517" s="333"/>
    </row>
    <row r="4518" spans="2:14" x14ac:dyDescent="0.2">
      <c r="B4518" s="328"/>
      <c r="C4518" s="328"/>
      <c r="D4518" s="329"/>
      <c r="E4518" s="330"/>
      <c r="F4518" s="330"/>
      <c r="G4518" s="330"/>
      <c r="H4518" s="331"/>
      <c r="I4518" s="332"/>
      <c r="J4518" s="332"/>
      <c r="K4518" s="332"/>
      <c r="L4518" s="332"/>
      <c r="M4518" s="332"/>
      <c r="N4518" s="333"/>
    </row>
    <row r="4519" spans="2:14" x14ac:dyDescent="0.2">
      <c r="B4519" s="328"/>
      <c r="C4519" s="328"/>
      <c r="D4519" s="329"/>
      <c r="E4519" s="330"/>
      <c r="F4519" s="330"/>
      <c r="G4519" s="330"/>
      <c r="H4519" s="331"/>
      <c r="I4519" s="332"/>
      <c r="J4519" s="332"/>
      <c r="K4519" s="332"/>
      <c r="L4519" s="332"/>
      <c r="M4519" s="332"/>
      <c r="N4519" s="333"/>
    </row>
    <row r="4520" spans="2:14" x14ac:dyDescent="0.2">
      <c r="B4520" s="328"/>
      <c r="C4520" s="328"/>
      <c r="D4520" s="329"/>
      <c r="E4520" s="330"/>
      <c r="F4520" s="330"/>
      <c r="G4520" s="330"/>
      <c r="H4520" s="331"/>
      <c r="I4520" s="332"/>
      <c r="J4520" s="332"/>
      <c r="K4520" s="332"/>
      <c r="L4520" s="332"/>
      <c r="M4520" s="332"/>
      <c r="N4520" s="333"/>
    </row>
    <row r="4521" spans="2:14" x14ac:dyDescent="0.2">
      <c r="B4521" s="328"/>
      <c r="C4521" s="328"/>
      <c r="D4521" s="329"/>
      <c r="E4521" s="330"/>
      <c r="F4521" s="330"/>
      <c r="G4521" s="330"/>
      <c r="H4521" s="331"/>
      <c r="I4521" s="332"/>
      <c r="J4521" s="332"/>
      <c r="K4521" s="332"/>
      <c r="L4521" s="332"/>
      <c r="M4521" s="332"/>
      <c r="N4521" s="333"/>
    </row>
    <row r="4522" spans="2:14" x14ac:dyDescent="0.2">
      <c r="B4522" s="328"/>
      <c r="C4522" s="328"/>
      <c r="D4522" s="329"/>
      <c r="E4522" s="330"/>
      <c r="F4522" s="330"/>
      <c r="G4522" s="330"/>
      <c r="H4522" s="331"/>
      <c r="I4522" s="332"/>
      <c r="J4522" s="332"/>
      <c r="K4522" s="332"/>
      <c r="L4522" s="332"/>
      <c r="M4522" s="332"/>
      <c r="N4522" s="333"/>
    </row>
    <row r="4523" spans="2:14" x14ac:dyDescent="0.2">
      <c r="B4523" s="328"/>
      <c r="C4523" s="328"/>
      <c r="D4523" s="329"/>
      <c r="E4523" s="330"/>
      <c r="F4523" s="330"/>
      <c r="G4523" s="330"/>
      <c r="H4523" s="331"/>
      <c r="I4523" s="332"/>
      <c r="J4523" s="332"/>
      <c r="K4523" s="332"/>
      <c r="L4523" s="332"/>
      <c r="M4523" s="332"/>
      <c r="N4523" s="333"/>
    </row>
    <row r="4524" spans="2:14" x14ac:dyDescent="0.2">
      <c r="B4524" s="328"/>
      <c r="C4524" s="328"/>
      <c r="D4524" s="329"/>
      <c r="E4524" s="330"/>
      <c r="F4524" s="330"/>
      <c r="G4524" s="330"/>
      <c r="H4524" s="331"/>
      <c r="I4524" s="332"/>
      <c r="J4524" s="332"/>
      <c r="K4524" s="332"/>
      <c r="L4524" s="332"/>
      <c r="M4524" s="332"/>
      <c r="N4524" s="333"/>
    </row>
    <row r="4525" spans="2:14" x14ac:dyDescent="0.2">
      <c r="B4525" s="328"/>
      <c r="C4525" s="328"/>
      <c r="D4525" s="329"/>
      <c r="E4525" s="330"/>
      <c r="F4525" s="330"/>
      <c r="G4525" s="330"/>
      <c r="H4525" s="331"/>
      <c r="I4525" s="332"/>
      <c r="J4525" s="332"/>
      <c r="K4525" s="332"/>
      <c r="L4525" s="332"/>
      <c r="M4525" s="332"/>
      <c r="N4525" s="333"/>
    </row>
    <row r="4526" spans="2:14" x14ac:dyDescent="0.2">
      <c r="B4526" s="328"/>
      <c r="C4526" s="328"/>
      <c r="D4526" s="329"/>
      <c r="E4526" s="330"/>
      <c r="F4526" s="330"/>
      <c r="G4526" s="330"/>
      <c r="H4526" s="331"/>
      <c r="I4526" s="332"/>
      <c r="J4526" s="332"/>
      <c r="K4526" s="332"/>
      <c r="L4526" s="332"/>
      <c r="M4526" s="332"/>
      <c r="N4526" s="333"/>
    </row>
    <row r="4527" spans="2:14" x14ac:dyDescent="0.2">
      <c r="B4527" s="328"/>
      <c r="C4527" s="328"/>
      <c r="D4527" s="329"/>
      <c r="E4527" s="330"/>
      <c r="F4527" s="330"/>
      <c r="G4527" s="330"/>
      <c r="H4527" s="331"/>
      <c r="I4527" s="332"/>
      <c r="J4527" s="332"/>
      <c r="K4527" s="332"/>
      <c r="L4527" s="332"/>
      <c r="M4527" s="332"/>
      <c r="N4527" s="333"/>
    </row>
    <row r="4528" spans="2:14" x14ac:dyDescent="0.2">
      <c r="B4528" s="328"/>
      <c r="C4528" s="328"/>
      <c r="D4528" s="329"/>
      <c r="E4528" s="330"/>
      <c r="F4528" s="330"/>
      <c r="G4528" s="330"/>
      <c r="H4528" s="331"/>
      <c r="I4528" s="332"/>
      <c r="J4528" s="332"/>
      <c r="K4528" s="332"/>
      <c r="L4528" s="332"/>
      <c r="M4528" s="332"/>
      <c r="N4528" s="333"/>
    </row>
    <row r="4529" spans="2:14" x14ac:dyDescent="0.2">
      <c r="B4529" s="328"/>
      <c r="C4529" s="328"/>
      <c r="D4529" s="329"/>
      <c r="E4529" s="330"/>
      <c r="F4529" s="330"/>
      <c r="G4529" s="330"/>
      <c r="H4529" s="331"/>
      <c r="I4529" s="332"/>
      <c r="J4529" s="332"/>
      <c r="K4529" s="332"/>
      <c r="L4529" s="332"/>
      <c r="M4529" s="332"/>
      <c r="N4529" s="333"/>
    </row>
    <row r="4530" spans="2:14" x14ac:dyDescent="0.2">
      <c r="B4530" s="328"/>
      <c r="C4530" s="328"/>
      <c r="D4530" s="329"/>
      <c r="E4530" s="330"/>
      <c r="F4530" s="330"/>
      <c r="G4530" s="330"/>
      <c r="H4530" s="331"/>
      <c r="I4530" s="332"/>
      <c r="J4530" s="332"/>
      <c r="K4530" s="332"/>
      <c r="L4530" s="332"/>
      <c r="M4530" s="332"/>
      <c r="N4530" s="333"/>
    </row>
    <row r="4531" spans="2:14" x14ac:dyDescent="0.2">
      <c r="B4531" s="328"/>
      <c r="C4531" s="328"/>
      <c r="D4531" s="329"/>
      <c r="E4531" s="330"/>
      <c r="F4531" s="330"/>
      <c r="G4531" s="330"/>
      <c r="H4531" s="331"/>
      <c r="I4531" s="332"/>
      <c r="J4531" s="332"/>
      <c r="K4531" s="332"/>
      <c r="L4531" s="332"/>
      <c r="M4531" s="332"/>
      <c r="N4531" s="333"/>
    </row>
    <row r="4532" spans="2:14" x14ac:dyDescent="0.2">
      <c r="B4532" s="328"/>
      <c r="C4532" s="328"/>
      <c r="D4532" s="329"/>
      <c r="E4532" s="330"/>
      <c r="F4532" s="330"/>
      <c r="G4532" s="330"/>
      <c r="H4532" s="331"/>
      <c r="I4532" s="332"/>
      <c r="J4532" s="332"/>
      <c r="K4532" s="332"/>
      <c r="L4532" s="332"/>
      <c r="M4532" s="332"/>
      <c r="N4532" s="333"/>
    </row>
    <row r="4533" spans="2:14" x14ac:dyDescent="0.2">
      <c r="B4533" s="328"/>
      <c r="C4533" s="328"/>
      <c r="D4533" s="329"/>
      <c r="E4533" s="330"/>
      <c r="F4533" s="330"/>
      <c r="G4533" s="330"/>
      <c r="H4533" s="331"/>
      <c r="I4533" s="332"/>
      <c r="J4533" s="332"/>
      <c r="K4533" s="332"/>
      <c r="L4533" s="332"/>
      <c r="M4533" s="332"/>
      <c r="N4533" s="333"/>
    </row>
    <row r="4534" spans="2:14" x14ac:dyDescent="0.2">
      <c r="B4534" s="328"/>
      <c r="C4534" s="328"/>
      <c r="D4534" s="329"/>
      <c r="E4534" s="330"/>
      <c r="F4534" s="330"/>
      <c r="G4534" s="330"/>
      <c r="H4534" s="331"/>
      <c r="I4534" s="332"/>
      <c r="J4534" s="332"/>
      <c r="K4534" s="332"/>
      <c r="L4534" s="332"/>
      <c r="M4534" s="332"/>
      <c r="N4534" s="333"/>
    </row>
    <row r="4535" spans="2:14" x14ac:dyDescent="0.2">
      <c r="B4535" s="328"/>
      <c r="C4535" s="328"/>
      <c r="D4535" s="329"/>
      <c r="E4535" s="330"/>
      <c r="F4535" s="330"/>
      <c r="G4535" s="330"/>
      <c r="H4535" s="331"/>
      <c r="I4535" s="332"/>
      <c r="J4535" s="332"/>
      <c r="K4535" s="332"/>
      <c r="L4535" s="332"/>
      <c r="M4535" s="332"/>
      <c r="N4535" s="333"/>
    </row>
    <row r="4536" spans="2:14" x14ac:dyDescent="0.2">
      <c r="B4536" s="328"/>
      <c r="C4536" s="328"/>
      <c r="D4536" s="329"/>
      <c r="E4536" s="330"/>
      <c r="F4536" s="330"/>
      <c r="G4536" s="330"/>
      <c r="H4536" s="331"/>
      <c r="I4536" s="332"/>
      <c r="J4536" s="332"/>
      <c r="K4536" s="332"/>
      <c r="L4536" s="332"/>
      <c r="M4536" s="332"/>
      <c r="N4536" s="333"/>
    </row>
    <row r="4537" spans="2:14" x14ac:dyDescent="0.2">
      <c r="B4537" s="328"/>
      <c r="C4537" s="328"/>
      <c r="D4537" s="329"/>
      <c r="E4537" s="330"/>
      <c r="F4537" s="330"/>
      <c r="G4537" s="330"/>
      <c r="H4537" s="331"/>
      <c r="I4537" s="332"/>
      <c r="J4537" s="332"/>
      <c r="K4537" s="332"/>
      <c r="L4537" s="332"/>
      <c r="M4537" s="332"/>
      <c r="N4537" s="333"/>
    </row>
    <row r="4538" spans="2:14" x14ac:dyDescent="0.2">
      <c r="B4538" s="328"/>
      <c r="C4538" s="328"/>
      <c r="D4538" s="329"/>
      <c r="E4538" s="330"/>
      <c r="F4538" s="330"/>
      <c r="G4538" s="330"/>
      <c r="H4538" s="331"/>
      <c r="I4538" s="332"/>
      <c r="J4538" s="332"/>
      <c r="K4538" s="332"/>
      <c r="L4538" s="332"/>
      <c r="M4538" s="332"/>
      <c r="N4538" s="333"/>
    </row>
    <row r="4539" spans="2:14" x14ac:dyDescent="0.2">
      <c r="B4539" s="328"/>
      <c r="C4539" s="328"/>
      <c r="D4539" s="329"/>
      <c r="E4539" s="330"/>
      <c r="F4539" s="330"/>
      <c r="G4539" s="330"/>
      <c r="H4539" s="331"/>
      <c r="I4539" s="332"/>
      <c r="J4539" s="332"/>
      <c r="K4539" s="332"/>
      <c r="L4539" s="332"/>
      <c r="M4539" s="332"/>
      <c r="N4539" s="333"/>
    </row>
    <row r="4540" spans="2:14" x14ac:dyDescent="0.2">
      <c r="B4540" s="328"/>
      <c r="C4540" s="328"/>
      <c r="D4540" s="329"/>
      <c r="E4540" s="330"/>
      <c r="F4540" s="330"/>
      <c r="G4540" s="330"/>
      <c r="H4540" s="331"/>
      <c r="I4540" s="332"/>
      <c r="J4540" s="332"/>
      <c r="K4540" s="332"/>
      <c r="L4540" s="332"/>
      <c r="M4540" s="332"/>
      <c r="N4540" s="333"/>
    </row>
    <row r="4541" spans="2:14" x14ac:dyDescent="0.2">
      <c r="B4541" s="328"/>
      <c r="C4541" s="328"/>
      <c r="D4541" s="329"/>
      <c r="E4541" s="330"/>
      <c r="F4541" s="330"/>
      <c r="G4541" s="330"/>
      <c r="H4541" s="331"/>
      <c r="I4541" s="332"/>
      <c r="J4541" s="332"/>
      <c r="K4541" s="332"/>
      <c r="L4541" s="332"/>
      <c r="M4541" s="332"/>
      <c r="N4541" s="333"/>
    </row>
    <row r="4542" spans="2:14" x14ac:dyDescent="0.2">
      <c r="B4542" s="328"/>
      <c r="C4542" s="328"/>
      <c r="D4542" s="329"/>
      <c r="E4542" s="330"/>
      <c r="F4542" s="330"/>
      <c r="G4542" s="330"/>
      <c r="H4542" s="331"/>
      <c r="I4542" s="332"/>
      <c r="J4542" s="332"/>
      <c r="K4542" s="332"/>
      <c r="L4542" s="332"/>
      <c r="M4542" s="332"/>
      <c r="N4542" s="333"/>
    </row>
    <row r="4543" spans="2:14" x14ac:dyDescent="0.2">
      <c r="B4543" s="328"/>
      <c r="C4543" s="328"/>
      <c r="D4543" s="329"/>
      <c r="E4543" s="330"/>
      <c r="F4543" s="330"/>
      <c r="G4543" s="330"/>
      <c r="H4543" s="331"/>
      <c r="I4543" s="332"/>
      <c r="J4543" s="332"/>
      <c r="K4543" s="332"/>
      <c r="L4543" s="332"/>
      <c r="M4543" s="332"/>
      <c r="N4543" s="333"/>
    </row>
    <row r="4544" spans="2:14" x14ac:dyDescent="0.2">
      <c r="B4544" s="328"/>
      <c r="C4544" s="328"/>
      <c r="D4544" s="329"/>
      <c r="E4544" s="330"/>
      <c r="F4544" s="330"/>
      <c r="G4544" s="330"/>
      <c r="H4544" s="331"/>
      <c r="I4544" s="332"/>
      <c r="J4544" s="332"/>
      <c r="K4544" s="332"/>
      <c r="L4544" s="332"/>
      <c r="M4544" s="332"/>
      <c r="N4544" s="333"/>
    </row>
    <row r="4545" spans="2:14" x14ac:dyDescent="0.2">
      <c r="B4545" s="328"/>
      <c r="C4545" s="328"/>
      <c r="D4545" s="329"/>
      <c r="E4545" s="330"/>
      <c r="F4545" s="330"/>
      <c r="G4545" s="330"/>
      <c r="H4545" s="331"/>
      <c r="I4545" s="332"/>
      <c r="J4545" s="332"/>
      <c r="K4545" s="332"/>
      <c r="L4545" s="332"/>
      <c r="M4545" s="332"/>
      <c r="N4545" s="333"/>
    </row>
    <row r="4546" spans="2:14" x14ac:dyDescent="0.2">
      <c r="B4546" s="328"/>
      <c r="C4546" s="328"/>
      <c r="D4546" s="329"/>
      <c r="E4546" s="330"/>
      <c r="F4546" s="330"/>
      <c r="G4546" s="330"/>
      <c r="H4546" s="331"/>
      <c r="I4546" s="332"/>
      <c r="J4546" s="332"/>
      <c r="K4546" s="332"/>
      <c r="L4546" s="332"/>
      <c r="M4546" s="332"/>
      <c r="N4546" s="333"/>
    </row>
    <row r="4547" spans="2:14" x14ac:dyDescent="0.2">
      <c r="B4547" s="328"/>
      <c r="C4547" s="328"/>
      <c r="D4547" s="329"/>
      <c r="E4547" s="330"/>
      <c r="F4547" s="330"/>
      <c r="G4547" s="330"/>
      <c r="H4547" s="331"/>
      <c r="I4547" s="332"/>
      <c r="J4547" s="332"/>
      <c r="K4547" s="332"/>
      <c r="L4547" s="332"/>
      <c r="M4547" s="332"/>
      <c r="N4547" s="333"/>
    </row>
    <row r="4548" spans="2:14" x14ac:dyDescent="0.2">
      <c r="B4548" s="328"/>
      <c r="C4548" s="328"/>
      <c r="D4548" s="329"/>
      <c r="E4548" s="330"/>
      <c r="F4548" s="330"/>
      <c r="G4548" s="330"/>
      <c r="H4548" s="331"/>
      <c r="I4548" s="332"/>
      <c r="J4548" s="332"/>
      <c r="K4548" s="332"/>
      <c r="L4548" s="332"/>
      <c r="M4548" s="332"/>
      <c r="N4548" s="333"/>
    </row>
    <row r="4549" spans="2:14" x14ac:dyDescent="0.2">
      <c r="B4549" s="328"/>
      <c r="C4549" s="328"/>
      <c r="D4549" s="329"/>
      <c r="E4549" s="330"/>
      <c r="F4549" s="330"/>
      <c r="G4549" s="330"/>
      <c r="H4549" s="331"/>
      <c r="I4549" s="332"/>
      <c r="J4549" s="332"/>
      <c r="K4549" s="332"/>
      <c r="L4549" s="332"/>
      <c r="M4549" s="332"/>
      <c r="N4549" s="333"/>
    </row>
    <row r="4550" spans="2:14" x14ac:dyDescent="0.2">
      <c r="B4550" s="328"/>
      <c r="C4550" s="328"/>
      <c r="D4550" s="329"/>
      <c r="E4550" s="330"/>
      <c r="F4550" s="330"/>
      <c r="G4550" s="330"/>
      <c r="H4550" s="331"/>
      <c r="I4550" s="332"/>
      <c r="J4550" s="332"/>
      <c r="K4550" s="332"/>
      <c r="L4550" s="332"/>
      <c r="M4550" s="332"/>
      <c r="N4550" s="333"/>
    </row>
    <row r="4551" spans="2:14" x14ac:dyDescent="0.2">
      <c r="B4551" s="328"/>
      <c r="C4551" s="328"/>
      <c r="D4551" s="329"/>
      <c r="E4551" s="330"/>
      <c r="F4551" s="330"/>
      <c r="G4551" s="330"/>
      <c r="H4551" s="331"/>
      <c r="I4551" s="332"/>
      <c r="J4551" s="332"/>
      <c r="K4551" s="332"/>
      <c r="L4551" s="332"/>
      <c r="M4551" s="332"/>
      <c r="N4551" s="333"/>
    </row>
    <row r="4552" spans="2:14" x14ac:dyDescent="0.2">
      <c r="B4552" s="328"/>
      <c r="C4552" s="328"/>
      <c r="D4552" s="329"/>
      <c r="E4552" s="330"/>
      <c r="F4552" s="330"/>
      <c r="G4552" s="330"/>
      <c r="H4552" s="331"/>
      <c r="I4552" s="332"/>
      <c r="J4552" s="332"/>
      <c r="K4552" s="332"/>
      <c r="L4552" s="332"/>
      <c r="M4552" s="332"/>
      <c r="N4552" s="333"/>
    </row>
    <row r="4553" spans="2:14" x14ac:dyDescent="0.2">
      <c r="B4553" s="328"/>
      <c r="C4553" s="328"/>
      <c r="D4553" s="329"/>
      <c r="E4553" s="330"/>
      <c r="F4553" s="330"/>
      <c r="G4553" s="330"/>
      <c r="H4553" s="331"/>
      <c r="I4553" s="332"/>
      <c r="J4553" s="332"/>
      <c r="K4553" s="332"/>
      <c r="L4553" s="332"/>
      <c r="M4553" s="332"/>
      <c r="N4553" s="333"/>
    </row>
    <row r="4554" spans="2:14" x14ac:dyDescent="0.2">
      <c r="B4554" s="328"/>
      <c r="C4554" s="328"/>
      <c r="D4554" s="329"/>
      <c r="E4554" s="330"/>
      <c r="F4554" s="330"/>
      <c r="G4554" s="330"/>
      <c r="H4554" s="331"/>
      <c r="I4554" s="332"/>
      <c r="J4554" s="332"/>
      <c r="K4554" s="332"/>
      <c r="L4554" s="332"/>
      <c r="M4554" s="332"/>
      <c r="N4554" s="333"/>
    </row>
    <row r="4555" spans="2:14" x14ac:dyDescent="0.2">
      <c r="B4555" s="328"/>
      <c r="C4555" s="328"/>
      <c r="D4555" s="329"/>
      <c r="E4555" s="330"/>
      <c r="F4555" s="330"/>
      <c r="G4555" s="330"/>
      <c r="H4555" s="331"/>
      <c r="I4555" s="332"/>
      <c r="J4555" s="332"/>
      <c r="K4555" s="332"/>
      <c r="L4555" s="332"/>
      <c r="M4555" s="332"/>
      <c r="N4555" s="333"/>
    </row>
    <row r="4556" spans="2:14" x14ac:dyDescent="0.2">
      <c r="B4556" s="328"/>
      <c r="C4556" s="328"/>
      <c r="D4556" s="329"/>
      <c r="E4556" s="330"/>
      <c r="F4556" s="330"/>
      <c r="G4556" s="330"/>
      <c r="H4556" s="331"/>
      <c r="I4556" s="332"/>
      <c r="J4556" s="332"/>
      <c r="K4556" s="332"/>
      <c r="L4556" s="332"/>
      <c r="M4556" s="332"/>
      <c r="N4556" s="333"/>
    </row>
    <row r="4557" spans="2:14" x14ac:dyDescent="0.2">
      <c r="B4557" s="328"/>
      <c r="C4557" s="328"/>
      <c r="D4557" s="329"/>
      <c r="E4557" s="330"/>
      <c r="F4557" s="330"/>
      <c r="G4557" s="330"/>
      <c r="H4557" s="331"/>
      <c r="I4557" s="332"/>
      <c r="J4557" s="332"/>
      <c r="K4557" s="332"/>
      <c r="L4557" s="332"/>
      <c r="M4557" s="332"/>
      <c r="N4557" s="333"/>
    </row>
    <row r="4558" spans="2:14" x14ac:dyDescent="0.2">
      <c r="B4558" s="328"/>
      <c r="C4558" s="328"/>
      <c r="D4558" s="329"/>
      <c r="E4558" s="330"/>
      <c r="F4558" s="330"/>
      <c r="G4558" s="330"/>
      <c r="H4558" s="331"/>
      <c r="I4558" s="332"/>
      <c r="J4558" s="332"/>
      <c r="K4558" s="332"/>
      <c r="L4558" s="332"/>
      <c r="M4558" s="332"/>
      <c r="N4558" s="333"/>
    </row>
    <row r="4559" spans="2:14" x14ac:dyDescent="0.2">
      <c r="B4559" s="328"/>
      <c r="C4559" s="328"/>
      <c r="D4559" s="329"/>
      <c r="E4559" s="330"/>
      <c r="F4559" s="330"/>
      <c r="G4559" s="330"/>
      <c r="H4559" s="331"/>
      <c r="I4559" s="332"/>
      <c r="J4559" s="332"/>
      <c r="K4559" s="332"/>
      <c r="L4559" s="332"/>
      <c r="M4559" s="332"/>
      <c r="N4559" s="333"/>
    </row>
    <row r="4560" spans="2:14" x14ac:dyDescent="0.2">
      <c r="B4560" s="328"/>
      <c r="C4560" s="328"/>
      <c r="D4560" s="329"/>
      <c r="E4560" s="330"/>
      <c r="F4560" s="330"/>
      <c r="G4560" s="330"/>
      <c r="H4560" s="331"/>
      <c r="I4560" s="332"/>
      <c r="J4560" s="332"/>
      <c r="K4560" s="332"/>
      <c r="L4560" s="332"/>
      <c r="M4560" s="332"/>
      <c r="N4560" s="333"/>
    </row>
    <row r="4561" spans="2:14" x14ac:dyDescent="0.2">
      <c r="B4561" s="328"/>
      <c r="C4561" s="328"/>
      <c r="D4561" s="329"/>
      <c r="E4561" s="330"/>
      <c r="F4561" s="330"/>
      <c r="G4561" s="330"/>
      <c r="H4561" s="331"/>
      <c r="I4561" s="332"/>
      <c r="J4561" s="332"/>
      <c r="K4561" s="332"/>
      <c r="L4561" s="332"/>
      <c r="M4561" s="332"/>
      <c r="N4561" s="333"/>
    </row>
    <row r="4562" spans="2:14" x14ac:dyDescent="0.2">
      <c r="B4562" s="328"/>
      <c r="C4562" s="328"/>
      <c r="D4562" s="329"/>
      <c r="E4562" s="330"/>
      <c r="F4562" s="330"/>
      <c r="G4562" s="330"/>
      <c r="H4562" s="331"/>
      <c r="I4562" s="332"/>
      <c r="J4562" s="332"/>
      <c r="K4562" s="332"/>
      <c r="L4562" s="332"/>
      <c r="M4562" s="332"/>
      <c r="N4562" s="333"/>
    </row>
    <row r="4563" spans="2:14" x14ac:dyDescent="0.2">
      <c r="B4563" s="328"/>
      <c r="C4563" s="328"/>
      <c r="D4563" s="329"/>
      <c r="E4563" s="330"/>
      <c r="F4563" s="330"/>
      <c r="G4563" s="330"/>
      <c r="H4563" s="331"/>
      <c r="I4563" s="332"/>
      <c r="J4563" s="332"/>
      <c r="K4563" s="332"/>
      <c r="L4563" s="332"/>
      <c r="M4563" s="332"/>
      <c r="N4563" s="333"/>
    </row>
    <row r="4564" spans="2:14" x14ac:dyDescent="0.2">
      <c r="B4564" s="328"/>
      <c r="C4564" s="328"/>
      <c r="D4564" s="329"/>
      <c r="E4564" s="330"/>
      <c r="F4564" s="330"/>
      <c r="G4564" s="330"/>
      <c r="H4564" s="331"/>
      <c r="I4564" s="332"/>
      <c r="J4564" s="332"/>
      <c r="K4564" s="332"/>
      <c r="L4564" s="332"/>
      <c r="M4564" s="332"/>
      <c r="N4564" s="333"/>
    </row>
    <row r="4565" spans="2:14" x14ac:dyDescent="0.2">
      <c r="B4565" s="328"/>
      <c r="C4565" s="328"/>
      <c r="D4565" s="329"/>
      <c r="E4565" s="330"/>
      <c r="F4565" s="330"/>
      <c r="G4565" s="330"/>
      <c r="H4565" s="331"/>
      <c r="I4565" s="332"/>
      <c r="J4565" s="332"/>
      <c r="K4565" s="332"/>
      <c r="L4565" s="332"/>
      <c r="M4565" s="332"/>
      <c r="N4565" s="333"/>
    </row>
    <row r="4566" spans="2:14" x14ac:dyDescent="0.2">
      <c r="B4566" s="328"/>
      <c r="C4566" s="328"/>
      <c r="D4566" s="329"/>
      <c r="E4566" s="330"/>
      <c r="F4566" s="330"/>
      <c r="G4566" s="330"/>
      <c r="H4566" s="331"/>
      <c r="I4566" s="332"/>
      <c r="J4566" s="332"/>
      <c r="K4566" s="332"/>
      <c r="L4566" s="332"/>
      <c r="M4566" s="332"/>
      <c r="N4566" s="333"/>
    </row>
    <row r="4567" spans="2:14" x14ac:dyDescent="0.2">
      <c r="B4567" s="328"/>
      <c r="C4567" s="328"/>
      <c r="D4567" s="329"/>
      <c r="E4567" s="330"/>
      <c r="F4567" s="330"/>
      <c r="G4567" s="330"/>
      <c r="H4567" s="331"/>
      <c r="I4567" s="332"/>
      <c r="J4567" s="332"/>
      <c r="K4567" s="332"/>
      <c r="L4567" s="332"/>
      <c r="M4567" s="332"/>
      <c r="N4567" s="333"/>
    </row>
    <row r="4568" spans="2:14" x14ac:dyDescent="0.2">
      <c r="B4568" s="328"/>
      <c r="C4568" s="328"/>
      <c r="D4568" s="329"/>
      <c r="E4568" s="330"/>
      <c r="F4568" s="330"/>
      <c r="G4568" s="330"/>
      <c r="H4568" s="331"/>
      <c r="I4568" s="332"/>
      <c r="J4568" s="332"/>
      <c r="K4568" s="332"/>
      <c r="L4568" s="332"/>
      <c r="M4568" s="332"/>
      <c r="N4568" s="333"/>
    </row>
    <row r="4569" spans="2:14" x14ac:dyDescent="0.2">
      <c r="B4569" s="328"/>
      <c r="C4569" s="328"/>
      <c r="D4569" s="329"/>
      <c r="E4569" s="330"/>
      <c r="F4569" s="330"/>
      <c r="G4569" s="330"/>
      <c r="H4569" s="331"/>
      <c r="I4569" s="332"/>
      <c r="J4569" s="332"/>
      <c r="K4569" s="332"/>
      <c r="L4569" s="332"/>
      <c r="M4569" s="332"/>
      <c r="N4569" s="333"/>
    </row>
    <row r="4570" spans="2:14" x14ac:dyDescent="0.2">
      <c r="B4570" s="328"/>
      <c r="C4570" s="328"/>
      <c r="D4570" s="329"/>
      <c r="E4570" s="330"/>
      <c r="F4570" s="330"/>
      <c r="G4570" s="330"/>
      <c r="H4570" s="331"/>
      <c r="I4570" s="332"/>
      <c r="J4570" s="332"/>
      <c r="K4570" s="332"/>
      <c r="L4570" s="332"/>
      <c r="M4570" s="332"/>
      <c r="N4570" s="333"/>
    </row>
    <row r="4571" spans="2:14" x14ac:dyDescent="0.2">
      <c r="B4571" s="328"/>
      <c r="C4571" s="328"/>
      <c r="D4571" s="329"/>
      <c r="E4571" s="330"/>
      <c r="F4571" s="330"/>
      <c r="G4571" s="330"/>
      <c r="H4571" s="331"/>
      <c r="I4571" s="332"/>
      <c r="J4571" s="332"/>
      <c r="K4571" s="332"/>
      <c r="L4571" s="332"/>
      <c r="M4571" s="332"/>
      <c r="N4571" s="333"/>
    </row>
    <row r="4572" spans="2:14" x14ac:dyDescent="0.2">
      <c r="B4572" s="328"/>
      <c r="C4572" s="328"/>
      <c r="D4572" s="329"/>
      <c r="E4572" s="330"/>
      <c r="F4572" s="330"/>
      <c r="G4572" s="330"/>
      <c r="H4572" s="331"/>
      <c r="I4572" s="332"/>
      <c r="J4572" s="332"/>
      <c r="K4572" s="332"/>
      <c r="L4572" s="332"/>
      <c r="M4572" s="332"/>
      <c r="N4572" s="333"/>
    </row>
    <row r="4573" spans="2:14" x14ac:dyDescent="0.2">
      <c r="B4573" s="328"/>
      <c r="C4573" s="328"/>
      <c r="D4573" s="329"/>
      <c r="E4573" s="330"/>
      <c r="F4573" s="330"/>
      <c r="G4573" s="330"/>
      <c r="H4573" s="331"/>
      <c r="I4573" s="332"/>
      <c r="J4573" s="332"/>
      <c r="K4573" s="332"/>
      <c r="L4573" s="332"/>
      <c r="M4573" s="332"/>
      <c r="N4573" s="333"/>
    </row>
    <row r="4574" spans="2:14" x14ac:dyDescent="0.2">
      <c r="B4574" s="328"/>
      <c r="C4574" s="328"/>
      <c r="D4574" s="329"/>
      <c r="E4574" s="330"/>
      <c r="F4574" s="330"/>
      <c r="G4574" s="330"/>
      <c r="H4574" s="331"/>
      <c r="I4574" s="332"/>
      <c r="J4574" s="332"/>
      <c r="K4574" s="332"/>
      <c r="L4574" s="332"/>
      <c r="M4574" s="332"/>
      <c r="N4574" s="333"/>
    </row>
    <row r="4575" spans="2:14" x14ac:dyDescent="0.2">
      <c r="B4575" s="328"/>
      <c r="C4575" s="328"/>
      <c r="D4575" s="329"/>
      <c r="E4575" s="330"/>
      <c r="F4575" s="330"/>
      <c r="G4575" s="330"/>
      <c r="H4575" s="331"/>
      <c r="I4575" s="332"/>
      <c r="J4575" s="332"/>
      <c r="K4575" s="332"/>
      <c r="L4575" s="332"/>
      <c r="M4575" s="332"/>
      <c r="N4575" s="333"/>
    </row>
    <row r="4576" spans="2:14" x14ac:dyDescent="0.2">
      <c r="B4576" s="328"/>
      <c r="C4576" s="328"/>
      <c r="D4576" s="329"/>
      <c r="E4576" s="330"/>
      <c r="F4576" s="330"/>
      <c r="G4576" s="330"/>
      <c r="H4576" s="331"/>
      <c r="I4576" s="332"/>
      <c r="J4576" s="332"/>
      <c r="K4576" s="332"/>
      <c r="L4576" s="332"/>
      <c r="M4576" s="332"/>
      <c r="N4576" s="333"/>
    </row>
    <row r="4577" spans="2:14" x14ac:dyDescent="0.2">
      <c r="B4577" s="328"/>
      <c r="C4577" s="328"/>
      <c r="D4577" s="329"/>
      <c r="E4577" s="330"/>
      <c r="F4577" s="330"/>
      <c r="G4577" s="330"/>
      <c r="H4577" s="331"/>
      <c r="I4577" s="332"/>
      <c r="J4577" s="332"/>
      <c r="K4577" s="332"/>
      <c r="L4577" s="332"/>
      <c r="M4577" s="332"/>
      <c r="N4577" s="333"/>
    </row>
    <row r="4578" spans="2:14" x14ac:dyDescent="0.2">
      <c r="B4578" s="328"/>
      <c r="C4578" s="328"/>
      <c r="D4578" s="329"/>
      <c r="E4578" s="330"/>
      <c r="F4578" s="330"/>
      <c r="G4578" s="330"/>
      <c r="H4578" s="331"/>
      <c r="I4578" s="332"/>
      <c r="J4578" s="332"/>
      <c r="K4578" s="332"/>
      <c r="L4578" s="332"/>
      <c r="M4578" s="332"/>
      <c r="N4578" s="333"/>
    </row>
    <row r="4579" spans="2:14" x14ac:dyDescent="0.2">
      <c r="B4579" s="328"/>
      <c r="C4579" s="328"/>
      <c r="D4579" s="329"/>
      <c r="E4579" s="330"/>
      <c r="F4579" s="330"/>
      <c r="G4579" s="330"/>
      <c r="H4579" s="331"/>
      <c r="I4579" s="332"/>
      <c r="J4579" s="332"/>
      <c r="K4579" s="332"/>
      <c r="L4579" s="332"/>
      <c r="M4579" s="332"/>
      <c r="N4579" s="333"/>
    </row>
    <row r="4580" spans="2:14" x14ac:dyDescent="0.2">
      <c r="B4580" s="328"/>
      <c r="C4580" s="328"/>
      <c r="D4580" s="329"/>
      <c r="E4580" s="330"/>
      <c r="F4580" s="330"/>
      <c r="G4580" s="330"/>
      <c r="H4580" s="331"/>
      <c r="I4580" s="332"/>
      <c r="J4580" s="332"/>
      <c r="K4580" s="332"/>
      <c r="L4580" s="332"/>
      <c r="M4580" s="332"/>
      <c r="N4580" s="333"/>
    </row>
    <row r="4581" spans="2:14" x14ac:dyDescent="0.2">
      <c r="B4581" s="328"/>
      <c r="C4581" s="328"/>
      <c r="D4581" s="329"/>
      <c r="E4581" s="330"/>
      <c r="F4581" s="330"/>
      <c r="G4581" s="330"/>
      <c r="H4581" s="331"/>
      <c r="I4581" s="332"/>
      <c r="J4581" s="332"/>
      <c r="K4581" s="332"/>
      <c r="L4581" s="332"/>
      <c r="M4581" s="332"/>
      <c r="N4581" s="333"/>
    </row>
    <row r="4582" spans="2:14" x14ac:dyDescent="0.2">
      <c r="B4582" s="328"/>
      <c r="C4582" s="328"/>
      <c r="D4582" s="329"/>
      <c r="E4582" s="330"/>
      <c r="F4582" s="330"/>
      <c r="G4582" s="330"/>
      <c r="H4582" s="331"/>
      <c r="I4582" s="332"/>
      <c r="J4582" s="332"/>
      <c r="K4582" s="332"/>
      <c r="L4582" s="332"/>
      <c r="M4582" s="332"/>
      <c r="N4582" s="333"/>
    </row>
    <row r="4583" spans="2:14" x14ac:dyDescent="0.2">
      <c r="B4583" s="328"/>
      <c r="C4583" s="328"/>
      <c r="D4583" s="329"/>
      <c r="E4583" s="330"/>
      <c r="F4583" s="330"/>
      <c r="G4583" s="330"/>
      <c r="H4583" s="331"/>
      <c r="I4583" s="332"/>
      <c r="J4583" s="332"/>
      <c r="K4583" s="332"/>
      <c r="L4583" s="332"/>
      <c r="M4583" s="332"/>
      <c r="N4583" s="333"/>
    </row>
    <row r="4584" spans="2:14" x14ac:dyDescent="0.2">
      <c r="B4584" s="328"/>
      <c r="C4584" s="328"/>
      <c r="D4584" s="329"/>
      <c r="E4584" s="330"/>
      <c r="F4584" s="330"/>
      <c r="G4584" s="330"/>
      <c r="H4584" s="331"/>
      <c r="I4584" s="332"/>
      <c r="J4584" s="332"/>
      <c r="K4584" s="332"/>
      <c r="L4584" s="332"/>
      <c r="M4584" s="332"/>
      <c r="N4584" s="333"/>
    </row>
    <row r="4585" spans="2:14" x14ac:dyDescent="0.2">
      <c r="B4585" s="328"/>
      <c r="C4585" s="328"/>
      <c r="D4585" s="329"/>
      <c r="E4585" s="330"/>
      <c r="F4585" s="330"/>
      <c r="G4585" s="330"/>
      <c r="H4585" s="331"/>
      <c r="I4585" s="332"/>
      <c r="J4585" s="332"/>
      <c r="K4585" s="332"/>
      <c r="L4585" s="332"/>
      <c r="M4585" s="332"/>
      <c r="N4585" s="333"/>
    </row>
    <row r="4586" spans="2:14" x14ac:dyDescent="0.2">
      <c r="B4586" s="328"/>
      <c r="C4586" s="328"/>
      <c r="D4586" s="329"/>
      <c r="E4586" s="330"/>
      <c r="F4586" s="330"/>
      <c r="G4586" s="330"/>
      <c r="H4586" s="331"/>
      <c r="I4586" s="332"/>
      <c r="J4586" s="332"/>
      <c r="K4586" s="332"/>
      <c r="L4586" s="332"/>
      <c r="M4586" s="332"/>
      <c r="N4586" s="333"/>
    </row>
    <row r="4587" spans="2:14" x14ac:dyDescent="0.2">
      <c r="B4587" s="328"/>
      <c r="C4587" s="328"/>
      <c r="D4587" s="329"/>
      <c r="E4587" s="330"/>
      <c r="F4587" s="330"/>
      <c r="G4587" s="330"/>
      <c r="H4587" s="331"/>
      <c r="I4587" s="332"/>
      <c r="J4587" s="332"/>
      <c r="K4587" s="332"/>
      <c r="L4587" s="332"/>
      <c r="M4587" s="332"/>
      <c r="N4587" s="333"/>
    </row>
    <row r="4588" spans="2:14" x14ac:dyDescent="0.2">
      <c r="B4588" s="328"/>
      <c r="C4588" s="328"/>
      <c r="D4588" s="329"/>
      <c r="E4588" s="330"/>
      <c r="F4588" s="330"/>
      <c r="G4588" s="330"/>
      <c r="H4588" s="331"/>
      <c r="I4588" s="332"/>
      <c r="J4588" s="332"/>
      <c r="K4588" s="332"/>
      <c r="L4588" s="332"/>
      <c r="M4588" s="332"/>
      <c r="N4588" s="333"/>
    </row>
    <row r="4589" spans="2:14" x14ac:dyDescent="0.2">
      <c r="B4589" s="328"/>
      <c r="C4589" s="328"/>
      <c r="D4589" s="329"/>
      <c r="E4589" s="330"/>
      <c r="F4589" s="330"/>
      <c r="G4589" s="330"/>
      <c r="H4589" s="331"/>
      <c r="I4589" s="332"/>
      <c r="J4589" s="332"/>
      <c r="K4589" s="332"/>
      <c r="L4589" s="332"/>
      <c r="M4589" s="332"/>
      <c r="N4589" s="333"/>
    </row>
    <row r="4590" spans="2:14" x14ac:dyDescent="0.2">
      <c r="B4590" s="328"/>
      <c r="C4590" s="328"/>
      <c r="D4590" s="329"/>
      <c r="E4590" s="330"/>
      <c r="F4590" s="330"/>
      <c r="G4590" s="330"/>
      <c r="H4590" s="331"/>
      <c r="I4590" s="332"/>
      <c r="J4590" s="332"/>
      <c r="K4590" s="332"/>
      <c r="L4590" s="332"/>
      <c r="M4590" s="332"/>
      <c r="N4590" s="333"/>
    </row>
    <row r="4591" spans="2:14" x14ac:dyDescent="0.2">
      <c r="B4591" s="328"/>
      <c r="C4591" s="328"/>
      <c r="D4591" s="329"/>
      <c r="E4591" s="330"/>
      <c r="F4591" s="330"/>
      <c r="G4591" s="330"/>
      <c r="H4591" s="331"/>
      <c r="I4591" s="332"/>
      <c r="J4591" s="332"/>
      <c r="K4591" s="332"/>
      <c r="L4591" s="332"/>
      <c r="M4591" s="332"/>
      <c r="N4591" s="333"/>
    </row>
    <row r="4592" spans="2:14" x14ac:dyDescent="0.2">
      <c r="B4592" s="328"/>
      <c r="C4592" s="328"/>
      <c r="D4592" s="329"/>
      <c r="E4592" s="330"/>
      <c r="F4592" s="330"/>
      <c r="G4592" s="330"/>
      <c r="H4592" s="331"/>
      <c r="I4592" s="332"/>
      <c r="J4592" s="332"/>
      <c r="K4592" s="332"/>
      <c r="L4592" s="332"/>
      <c r="M4592" s="332"/>
      <c r="N4592" s="333"/>
    </row>
    <row r="4593" spans="2:14" x14ac:dyDescent="0.2">
      <c r="B4593" s="328"/>
      <c r="C4593" s="328"/>
      <c r="D4593" s="329"/>
      <c r="E4593" s="330"/>
      <c r="F4593" s="330"/>
      <c r="G4593" s="330"/>
      <c r="H4593" s="331"/>
      <c r="I4593" s="332"/>
      <c r="J4593" s="332"/>
      <c r="K4593" s="332"/>
      <c r="L4593" s="332"/>
      <c r="M4593" s="332"/>
      <c r="N4593" s="333"/>
    </row>
    <row r="4594" spans="2:14" x14ac:dyDescent="0.2">
      <c r="B4594" s="328"/>
      <c r="C4594" s="328"/>
      <c r="D4594" s="329"/>
      <c r="E4594" s="330"/>
      <c r="F4594" s="330"/>
      <c r="G4594" s="330"/>
      <c r="H4594" s="331"/>
      <c r="I4594" s="332"/>
      <c r="J4594" s="332"/>
      <c r="K4594" s="332"/>
      <c r="L4594" s="332"/>
      <c r="M4594" s="332"/>
      <c r="N4594" s="333"/>
    </row>
    <row r="4595" spans="2:14" x14ac:dyDescent="0.2">
      <c r="B4595" s="328"/>
      <c r="C4595" s="328"/>
      <c r="D4595" s="329"/>
      <c r="E4595" s="330"/>
      <c r="F4595" s="330"/>
      <c r="G4595" s="330"/>
      <c r="H4595" s="331"/>
      <c r="I4595" s="332"/>
      <c r="J4595" s="332"/>
      <c r="K4595" s="332"/>
      <c r="L4595" s="332"/>
      <c r="M4595" s="332"/>
      <c r="N4595" s="333"/>
    </row>
    <row r="4596" spans="2:14" x14ac:dyDescent="0.2">
      <c r="B4596" s="328"/>
      <c r="C4596" s="328"/>
      <c r="D4596" s="329"/>
      <c r="E4596" s="330"/>
      <c r="F4596" s="330"/>
      <c r="G4596" s="330"/>
      <c r="H4596" s="331"/>
      <c r="I4596" s="332"/>
      <c r="J4596" s="332"/>
      <c r="K4596" s="332"/>
      <c r="L4596" s="332"/>
      <c r="M4596" s="332"/>
      <c r="N4596" s="333"/>
    </row>
    <row r="4597" spans="2:14" x14ac:dyDescent="0.2">
      <c r="B4597" s="328"/>
      <c r="C4597" s="328"/>
      <c r="D4597" s="329"/>
      <c r="E4597" s="330"/>
      <c r="F4597" s="330"/>
      <c r="G4597" s="330"/>
      <c r="H4597" s="331"/>
      <c r="I4597" s="332"/>
      <c r="J4597" s="332"/>
      <c r="K4597" s="332"/>
      <c r="L4597" s="332"/>
      <c r="M4597" s="332"/>
      <c r="N4597" s="333"/>
    </row>
    <row r="4598" spans="2:14" x14ac:dyDescent="0.2">
      <c r="B4598" s="328"/>
      <c r="C4598" s="328"/>
      <c r="D4598" s="329"/>
      <c r="E4598" s="330"/>
      <c r="F4598" s="330"/>
      <c r="G4598" s="330"/>
      <c r="H4598" s="331"/>
      <c r="I4598" s="332"/>
      <c r="J4598" s="332"/>
      <c r="K4598" s="332"/>
      <c r="L4598" s="332"/>
      <c r="M4598" s="332"/>
      <c r="N4598" s="333"/>
    </row>
    <row r="4599" spans="2:14" x14ac:dyDescent="0.2">
      <c r="B4599" s="328"/>
      <c r="C4599" s="328"/>
      <c r="D4599" s="329"/>
      <c r="E4599" s="330"/>
      <c r="F4599" s="330"/>
      <c r="G4599" s="330"/>
      <c r="H4599" s="331"/>
      <c r="I4599" s="332"/>
      <c r="J4599" s="332"/>
      <c r="K4599" s="332"/>
      <c r="L4599" s="332"/>
      <c r="M4599" s="332"/>
      <c r="N4599" s="333"/>
    </row>
    <row r="4600" spans="2:14" x14ac:dyDescent="0.2">
      <c r="B4600" s="328"/>
      <c r="C4600" s="328"/>
      <c r="D4600" s="329"/>
      <c r="E4600" s="330"/>
      <c r="F4600" s="330"/>
      <c r="G4600" s="330"/>
      <c r="H4600" s="331"/>
      <c r="I4600" s="332"/>
      <c r="J4600" s="332"/>
      <c r="K4600" s="332"/>
      <c r="L4600" s="332"/>
      <c r="M4600" s="332"/>
      <c r="N4600" s="333"/>
    </row>
    <row r="4601" spans="2:14" x14ac:dyDescent="0.2">
      <c r="B4601" s="328"/>
      <c r="C4601" s="328"/>
      <c r="D4601" s="329"/>
      <c r="E4601" s="330"/>
      <c r="F4601" s="330"/>
      <c r="G4601" s="330"/>
      <c r="H4601" s="331"/>
      <c r="I4601" s="332"/>
      <c r="J4601" s="332"/>
      <c r="K4601" s="332"/>
      <c r="L4601" s="332"/>
      <c r="M4601" s="332"/>
      <c r="N4601" s="333"/>
    </row>
    <row r="4602" spans="2:14" x14ac:dyDescent="0.2">
      <c r="B4602" s="328"/>
      <c r="C4602" s="328"/>
      <c r="D4602" s="329"/>
      <c r="E4602" s="330"/>
      <c r="F4602" s="330"/>
      <c r="G4602" s="330"/>
      <c r="H4602" s="331"/>
      <c r="I4602" s="332"/>
      <c r="J4602" s="332"/>
      <c r="K4602" s="332"/>
      <c r="L4602" s="332"/>
      <c r="M4602" s="332"/>
      <c r="N4602" s="333"/>
    </row>
    <row r="4603" spans="2:14" x14ac:dyDescent="0.2">
      <c r="B4603" s="328"/>
      <c r="C4603" s="328"/>
      <c r="D4603" s="329"/>
      <c r="E4603" s="330"/>
      <c r="F4603" s="330"/>
      <c r="G4603" s="330"/>
      <c r="H4603" s="331"/>
      <c r="I4603" s="332"/>
      <c r="J4603" s="332"/>
      <c r="K4603" s="332"/>
      <c r="L4603" s="332"/>
      <c r="M4603" s="332"/>
      <c r="N4603" s="333"/>
    </row>
    <row r="4604" spans="2:14" x14ac:dyDescent="0.2">
      <c r="B4604" s="328"/>
      <c r="C4604" s="328"/>
      <c r="D4604" s="329"/>
      <c r="E4604" s="330"/>
      <c r="F4604" s="330"/>
      <c r="G4604" s="330"/>
      <c r="H4604" s="331"/>
      <c r="I4604" s="332"/>
      <c r="J4604" s="332"/>
      <c r="K4604" s="332"/>
      <c r="L4604" s="332"/>
      <c r="M4604" s="332"/>
      <c r="N4604" s="333"/>
    </row>
    <row r="4605" spans="2:14" x14ac:dyDescent="0.2">
      <c r="B4605" s="328"/>
      <c r="C4605" s="328"/>
      <c r="D4605" s="329"/>
      <c r="E4605" s="330"/>
      <c r="F4605" s="330"/>
      <c r="G4605" s="330"/>
      <c r="H4605" s="331"/>
      <c r="I4605" s="332"/>
      <c r="J4605" s="332"/>
      <c r="K4605" s="332"/>
      <c r="L4605" s="332"/>
      <c r="M4605" s="332"/>
      <c r="N4605" s="333"/>
    </row>
    <row r="4606" spans="2:14" x14ac:dyDescent="0.2">
      <c r="B4606" s="328"/>
      <c r="C4606" s="328"/>
      <c r="D4606" s="329"/>
      <c r="E4606" s="330"/>
      <c r="F4606" s="330"/>
      <c r="G4606" s="330"/>
      <c r="H4606" s="331"/>
      <c r="I4606" s="332"/>
      <c r="J4606" s="332"/>
      <c r="K4606" s="332"/>
      <c r="L4606" s="332"/>
      <c r="M4606" s="332"/>
      <c r="N4606" s="333"/>
    </row>
    <row r="4607" spans="2:14" x14ac:dyDescent="0.2">
      <c r="B4607" s="328"/>
      <c r="C4607" s="328"/>
      <c r="D4607" s="329"/>
      <c r="E4607" s="330"/>
      <c r="F4607" s="330"/>
      <c r="G4607" s="330"/>
      <c r="H4607" s="331"/>
      <c r="I4607" s="332"/>
      <c r="J4607" s="332"/>
      <c r="K4607" s="332"/>
      <c r="L4607" s="332"/>
      <c r="M4607" s="332"/>
      <c r="N4607" s="333"/>
    </row>
    <row r="4608" spans="2:14" x14ac:dyDescent="0.2">
      <c r="B4608" s="328"/>
      <c r="C4608" s="328"/>
      <c r="D4608" s="329"/>
      <c r="E4608" s="330"/>
      <c r="F4608" s="330"/>
      <c r="G4608" s="330"/>
      <c r="H4608" s="331"/>
      <c r="I4608" s="332"/>
      <c r="J4608" s="332"/>
      <c r="K4608" s="332"/>
      <c r="L4608" s="332"/>
      <c r="M4608" s="332"/>
      <c r="N4608" s="333"/>
    </row>
    <row r="4609" spans="2:14" x14ac:dyDescent="0.2">
      <c r="B4609" s="328"/>
      <c r="C4609" s="328"/>
      <c r="D4609" s="329"/>
      <c r="E4609" s="330"/>
      <c r="F4609" s="330"/>
      <c r="G4609" s="330"/>
      <c r="H4609" s="331"/>
      <c r="I4609" s="332"/>
      <c r="J4609" s="332"/>
      <c r="K4609" s="332"/>
      <c r="L4609" s="332"/>
      <c r="M4609" s="332"/>
      <c r="N4609" s="333"/>
    </row>
    <row r="4610" spans="2:14" x14ac:dyDescent="0.2">
      <c r="B4610" s="328"/>
      <c r="C4610" s="328"/>
      <c r="D4610" s="329"/>
      <c r="E4610" s="330"/>
      <c r="F4610" s="330"/>
      <c r="G4610" s="330"/>
      <c r="H4610" s="331"/>
      <c r="I4610" s="332"/>
      <c r="J4610" s="332"/>
      <c r="K4610" s="332"/>
      <c r="L4610" s="332"/>
      <c r="M4610" s="332"/>
      <c r="N4610" s="333"/>
    </row>
    <row r="4611" spans="2:14" x14ac:dyDescent="0.2">
      <c r="B4611" s="328"/>
      <c r="C4611" s="328"/>
      <c r="D4611" s="329"/>
      <c r="E4611" s="330"/>
      <c r="F4611" s="330"/>
      <c r="G4611" s="330"/>
      <c r="H4611" s="331"/>
      <c r="I4611" s="332"/>
      <c r="J4611" s="332"/>
      <c r="K4611" s="332"/>
      <c r="L4611" s="332"/>
      <c r="M4611" s="332"/>
      <c r="N4611" s="333"/>
    </row>
    <row r="4612" spans="2:14" x14ac:dyDescent="0.2">
      <c r="B4612" s="328"/>
      <c r="C4612" s="328"/>
      <c r="D4612" s="329"/>
      <c r="E4612" s="330"/>
      <c r="F4612" s="330"/>
      <c r="G4612" s="330"/>
      <c r="H4612" s="331"/>
      <c r="I4612" s="332"/>
      <c r="J4612" s="332"/>
      <c r="K4612" s="332"/>
      <c r="L4612" s="332"/>
      <c r="M4612" s="332"/>
      <c r="N4612" s="333"/>
    </row>
    <row r="4613" spans="2:14" x14ac:dyDescent="0.2">
      <c r="B4613" s="328"/>
      <c r="C4613" s="328"/>
      <c r="D4613" s="329"/>
      <c r="E4613" s="330"/>
      <c r="F4613" s="330"/>
      <c r="G4613" s="330"/>
      <c r="H4613" s="331"/>
      <c r="I4613" s="332"/>
      <c r="J4613" s="332"/>
      <c r="K4613" s="332"/>
      <c r="L4613" s="332"/>
      <c r="M4613" s="332"/>
      <c r="N4613" s="333"/>
    </row>
    <row r="4614" spans="2:14" x14ac:dyDescent="0.2">
      <c r="B4614" s="328"/>
      <c r="C4614" s="328"/>
      <c r="D4614" s="329"/>
      <c r="E4614" s="330"/>
      <c r="F4614" s="330"/>
      <c r="G4614" s="330"/>
      <c r="H4614" s="331"/>
      <c r="I4614" s="332"/>
      <c r="J4614" s="332"/>
      <c r="K4614" s="332"/>
      <c r="L4614" s="332"/>
      <c r="M4614" s="332"/>
      <c r="N4614" s="333"/>
    </row>
    <row r="4615" spans="2:14" x14ac:dyDescent="0.2">
      <c r="B4615" s="328"/>
      <c r="C4615" s="328"/>
      <c r="D4615" s="329"/>
      <c r="E4615" s="330"/>
      <c r="F4615" s="330"/>
      <c r="G4615" s="330"/>
      <c r="H4615" s="331"/>
      <c r="I4615" s="332"/>
      <c r="J4615" s="332"/>
      <c r="K4615" s="332"/>
      <c r="L4615" s="332"/>
      <c r="M4615" s="332"/>
      <c r="N4615" s="333"/>
    </row>
    <row r="4616" spans="2:14" x14ac:dyDescent="0.2">
      <c r="B4616" s="328"/>
      <c r="C4616" s="328"/>
      <c r="D4616" s="329"/>
      <c r="E4616" s="330"/>
      <c r="F4616" s="330"/>
      <c r="G4616" s="330"/>
      <c r="H4616" s="331"/>
      <c r="I4616" s="332"/>
      <c r="J4616" s="332"/>
      <c r="K4616" s="332"/>
      <c r="L4616" s="332"/>
      <c r="M4616" s="332"/>
      <c r="N4616" s="333"/>
    </row>
    <row r="4617" spans="2:14" x14ac:dyDescent="0.2">
      <c r="B4617" s="328"/>
      <c r="C4617" s="328"/>
      <c r="D4617" s="329"/>
      <c r="E4617" s="330"/>
      <c r="F4617" s="330"/>
      <c r="G4617" s="330"/>
      <c r="H4617" s="331"/>
      <c r="I4617" s="332"/>
      <c r="J4617" s="332"/>
      <c r="K4617" s="332"/>
      <c r="L4617" s="332"/>
      <c r="M4617" s="332"/>
      <c r="N4617" s="333"/>
    </row>
    <row r="4618" spans="2:14" x14ac:dyDescent="0.2">
      <c r="B4618" s="328"/>
      <c r="C4618" s="328"/>
      <c r="D4618" s="329"/>
      <c r="E4618" s="330"/>
      <c r="F4618" s="330"/>
      <c r="G4618" s="330"/>
      <c r="H4618" s="331"/>
      <c r="I4618" s="332"/>
      <c r="J4618" s="332"/>
      <c r="K4618" s="332"/>
      <c r="L4618" s="332"/>
      <c r="M4618" s="332"/>
      <c r="N4618" s="333"/>
    </row>
    <row r="4619" spans="2:14" x14ac:dyDescent="0.2">
      <c r="B4619" s="328"/>
      <c r="C4619" s="328"/>
      <c r="D4619" s="329"/>
      <c r="E4619" s="330"/>
      <c r="F4619" s="330"/>
      <c r="G4619" s="330"/>
      <c r="H4619" s="331"/>
      <c r="I4619" s="332"/>
      <c r="J4619" s="332"/>
      <c r="K4619" s="332"/>
      <c r="L4619" s="332"/>
      <c r="M4619" s="332"/>
      <c r="N4619" s="333"/>
    </row>
    <row r="4620" spans="2:14" x14ac:dyDescent="0.2">
      <c r="B4620" s="328"/>
      <c r="C4620" s="328"/>
      <c r="D4620" s="329"/>
      <c r="E4620" s="330"/>
      <c r="F4620" s="330"/>
      <c r="G4620" s="330"/>
      <c r="H4620" s="331"/>
      <c r="I4620" s="332"/>
      <c r="J4620" s="332"/>
      <c r="K4620" s="332"/>
      <c r="L4620" s="332"/>
      <c r="M4620" s="332"/>
      <c r="N4620" s="333"/>
    </row>
    <row r="4621" spans="2:14" x14ac:dyDescent="0.2">
      <c r="B4621" s="328"/>
      <c r="C4621" s="328"/>
      <c r="D4621" s="329"/>
      <c r="E4621" s="330"/>
      <c r="F4621" s="330"/>
      <c r="G4621" s="330"/>
      <c r="H4621" s="331"/>
      <c r="I4621" s="332"/>
      <c r="J4621" s="332"/>
      <c r="K4621" s="332"/>
      <c r="L4621" s="332"/>
      <c r="M4621" s="332"/>
      <c r="N4621" s="333"/>
    </row>
    <row r="4622" spans="2:14" x14ac:dyDescent="0.2">
      <c r="B4622" s="328"/>
      <c r="C4622" s="328"/>
      <c r="D4622" s="329"/>
      <c r="E4622" s="330"/>
      <c r="F4622" s="330"/>
      <c r="G4622" s="330"/>
      <c r="H4622" s="331"/>
      <c r="I4622" s="332"/>
      <c r="J4622" s="332"/>
      <c r="K4622" s="332"/>
      <c r="L4622" s="332"/>
      <c r="M4622" s="332"/>
      <c r="N4622" s="333"/>
    </row>
    <row r="4623" spans="2:14" x14ac:dyDescent="0.2">
      <c r="B4623" s="328"/>
      <c r="C4623" s="328"/>
      <c r="D4623" s="329"/>
      <c r="E4623" s="330"/>
      <c r="F4623" s="330"/>
      <c r="G4623" s="330"/>
      <c r="H4623" s="331"/>
      <c r="I4623" s="332"/>
      <c r="J4623" s="332"/>
      <c r="K4623" s="332"/>
      <c r="L4623" s="332"/>
      <c r="M4623" s="332"/>
      <c r="N4623" s="333"/>
    </row>
    <row r="4624" spans="2:14" x14ac:dyDescent="0.2">
      <c r="B4624" s="328"/>
      <c r="C4624" s="328"/>
      <c r="D4624" s="329"/>
      <c r="E4624" s="330"/>
      <c r="F4624" s="330"/>
      <c r="G4624" s="330"/>
      <c r="H4624" s="331"/>
      <c r="I4624" s="332"/>
      <c r="J4624" s="332"/>
      <c r="K4624" s="332"/>
      <c r="L4624" s="332"/>
      <c r="M4624" s="332"/>
      <c r="N4624" s="333"/>
    </row>
    <row r="4625" spans="2:14" x14ac:dyDescent="0.2">
      <c r="B4625" s="328"/>
      <c r="C4625" s="328"/>
      <c r="D4625" s="329"/>
      <c r="E4625" s="330"/>
      <c r="F4625" s="330"/>
      <c r="G4625" s="330"/>
      <c r="H4625" s="331"/>
      <c r="I4625" s="332"/>
      <c r="J4625" s="332"/>
      <c r="K4625" s="332"/>
      <c r="L4625" s="332"/>
      <c r="M4625" s="332"/>
      <c r="N4625" s="333"/>
    </row>
    <row r="4626" spans="2:14" x14ac:dyDescent="0.2">
      <c r="B4626" s="328"/>
      <c r="C4626" s="328"/>
      <c r="D4626" s="329"/>
      <c r="E4626" s="330"/>
      <c r="F4626" s="330"/>
      <c r="G4626" s="330"/>
      <c r="H4626" s="331"/>
      <c r="I4626" s="332"/>
      <c r="J4626" s="332"/>
      <c r="K4626" s="332"/>
      <c r="L4626" s="332"/>
      <c r="M4626" s="332"/>
      <c r="N4626" s="333"/>
    </row>
    <row r="4627" spans="2:14" x14ac:dyDescent="0.2">
      <c r="B4627" s="328"/>
      <c r="C4627" s="328"/>
      <c r="D4627" s="329"/>
      <c r="E4627" s="330"/>
      <c r="F4627" s="330"/>
      <c r="G4627" s="330"/>
      <c r="H4627" s="331"/>
      <c r="I4627" s="332"/>
      <c r="J4627" s="332"/>
      <c r="K4627" s="332"/>
      <c r="L4627" s="332"/>
      <c r="M4627" s="332"/>
      <c r="N4627" s="333"/>
    </row>
    <row r="4628" spans="2:14" x14ac:dyDescent="0.2">
      <c r="B4628" s="328"/>
      <c r="C4628" s="328"/>
      <c r="D4628" s="329"/>
      <c r="E4628" s="330"/>
      <c r="F4628" s="330"/>
      <c r="G4628" s="330"/>
      <c r="H4628" s="331"/>
      <c r="I4628" s="332"/>
      <c r="J4628" s="332"/>
      <c r="K4628" s="332"/>
      <c r="L4628" s="332"/>
      <c r="M4628" s="332"/>
      <c r="N4628" s="333"/>
    </row>
    <row r="4629" spans="2:14" x14ac:dyDescent="0.2">
      <c r="B4629" s="328"/>
      <c r="C4629" s="328"/>
      <c r="D4629" s="329"/>
      <c r="E4629" s="330"/>
      <c r="F4629" s="330"/>
      <c r="G4629" s="330"/>
      <c r="H4629" s="331"/>
      <c r="I4629" s="332"/>
      <c r="J4629" s="332"/>
      <c r="K4629" s="332"/>
      <c r="L4629" s="332"/>
      <c r="M4629" s="332"/>
      <c r="N4629" s="333"/>
    </row>
    <row r="4630" spans="2:14" x14ac:dyDescent="0.2">
      <c r="B4630" s="328"/>
      <c r="C4630" s="328"/>
      <c r="D4630" s="329"/>
      <c r="E4630" s="330"/>
      <c r="F4630" s="330"/>
      <c r="G4630" s="330"/>
      <c r="H4630" s="331"/>
      <c r="I4630" s="332"/>
      <c r="J4630" s="332"/>
      <c r="K4630" s="332"/>
      <c r="L4630" s="332"/>
      <c r="M4630" s="332"/>
      <c r="N4630" s="333"/>
    </row>
    <row r="4631" spans="2:14" x14ac:dyDescent="0.2">
      <c r="B4631" s="328"/>
      <c r="C4631" s="328"/>
      <c r="D4631" s="329"/>
      <c r="E4631" s="330"/>
      <c r="F4631" s="330"/>
      <c r="G4631" s="330"/>
      <c r="H4631" s="331"/>
      <c r="I4631" s="332"/>
      <c r="J4631" s="332"/>
      <c r="K4631" s="332"/>
      <c r="L4631" s="332"/>
      <c r="M4631" s="332"/>
      <c r="N4631" s="333"/>
    </row>
    <row r="4632" spans="2:14" x14ac:dyDescent="0.2">
      <c r="B4632" s="328"/>
      <c r="C4632" s="328"/>
      <c r="D4632" s="329"/>
      <c r="E4632" s="330"/>
      <c r="F4632" s="330"/>
      <c r="G4632" s="330"/>
      <c r="H4632" s="331"/>
      <c r="I4632" s="332"/>
      <c r="J4632" s="332"/>
      <c r="K4632" s="332"/>
      <c r="L4632" s="332"/>
      <c r="M4632" s="332"/>
      <c r="N4632" s="333"/>
    </row>
    <row r="4633" spans="2:14" x14ac:dyDescent="0.2">
      <c r="B4633" s="328"/>
      <c r="C4633" s="328"/>
      <c r="D4633" s="329"/>
      <c r="E4633" s="330"/>
      <c r="F4633" s="330"/>
      <c r="G4633" s="330"/>
      <c r="H4633" s="331"/>
      <c r="I4633" s="332"/>
      <c r="J4633" s="332"/>
      <c r="K4633" s="332"/>
      <c r="L4633" s="332"/>
      <c r="M4633" s="332"/>
      <c r="N4633" s="333"/>
    </row>
    <row r="4634" spans="2:14" x14ac:dyDescent="0.2">
      <c r="B4634" s="328"/>
      <c r="C4634" s="328"/>
      <c r="D4634" s="329"/>
      <c r="E4634" s="330"/>
      <c r="F4634" s="330"/>
      <c r="G4634" s="330"/>
      <c r="H4634" s="331"/>
      <c r="I4634" s="332"/>
      <c r="J4634" s="332"/>
      <c r="K4634" s="332"/>
      <c r="L4634" s="332"/>
      <c r="M4634" s="332"/>
      <c r="N4634" s="333"/>
    </row>
    <row r="4635" spans="2:14" x14ac:dyDescent="0.2">
      <c r="B4635" s="328"/>
      <c r="C4635" s="328"/>
      <c r="D4635" s="329"/>
      <c r="E4635" s="330"/>
      <c r="F4635" s="330"/>
      <c r="G4635" s="330"/>
      <c r="H4635" s="331"/>
      <c r="I4635" s="332"/>
      <c r="J4635" s="332"/>
      <c r="K4635" s="332"/>
      <c r="L4635" s="332"/>
      <c r="M4635" s="332"/>
      <c r="N4635" s="333"/>
    </row>
    <row r="4636" spans="2:14" x14ac:dyDescent="0.2">
      <c r="B4636" s="328"/>
      <c r="C4636" s="328"/>
      <c r="D4636" s="329"/>
      <c r="E4636" s="330"/>
      <c r="F4636" s="330"/>
      <c r="G4636" s="330"/>
      <c r="H4636" s="331"/>
      <c r="I4636" s="332"/>
      <c r="J4636" s="332"/>
      <c r="K4636" s="332"/>
      <c r="L4636" s="332"/>
      <c r="M4636" s="332"/>
      <c r="N4636" s="333"/>
    </row>
    <row r="4637" spans="2:14" x14ac:dyDescent="0.2">
      <c r="B4637" s="328"/>
      <c r="C4637" s="328"/>
      <c r="D4637" s="329"/>
      <c r="E4637" s="330"/>
      <c r="F4637" s="330"/>
      <c r="G4637" s="330"/>
      <c r="H4637" s="331"/>
      <c r="I4637" s="332"/>
      <c r="J4637" s="332"/>
      <c r="K4637" s="332"/>
      <c r="L4637" s="332"/>
      <c r="M4637" s="332"/>
      <c r="N4637" s="333"/>
    </row>
    <row r="4638" spans="2:14" x14ac:dyDescent="0.2">
      <c r="B4638" s="328"/>
      <c r="C4638" s="328"/>
      <c r="D4638" s="329"/>
      <c r="E4638" s="330"/>
      <c r="F4638" s="330"/>
      <c r="G4638" s="330"/>
      <c r="H4638" s="331"/>
      <c r="I4638" s="332"/>
      <c r="J4638" s="332"/>
      <c r="K4638" s="332"/>
      <c r="L4638" s="332"/>
      <c r="M4638" s="332"/>
      <c r="N4638" s="333"/>
    </row>
    <row r="4639" spans="2:14" x14ac:dyDescent="0.2">
      <c r="B4639" s="328"/>
      <c r="C4639" s="328"/>
      <c r="D4639" s="329"/>
      <c r="E4639" s="330"/>
      <c r="F4639" s="330"/>
      <c r="G4639" s="330"/>
      <c r="H4639" s="331"/>
      <c r="I4639" s="332"/>
      <c r="J4639" s="332"/>
      <c r="K4639" s="332"/>
      <c r="L4639" s="332"/>
      <c r="M4639" s="332"/>
      <c r="N4639" s="333"/>
    </row>
    <row r="4640" spans="2:14" x14ac:dyDescent="0.2">
      <c r="B4640" s="328"/>
      <c r="C4640" s="328"/>
      <c r="D4640" s="329"/>
      <c r="E4640" s="330"/>
      <c r="F4640" s="330"/>
      <c r="G4640" s="330"/>
      <c r="H4640" s="331"/>
      <c r="I4640" s="332"/>
      <c r="J4640" s="332"/>
      <c r="K4640" s="332"/>
      <c r="L4640" s="332"/>
      <c r="M4640" s="332"/>
      <c r="N4640" s="333"/>
    </row>
    <row r="4641" spans="2:14" x14ac:dyDescent="0.2">
      <c r="B4641" s="328"/>
      <c r="C4641" s="328"/>
      <c r="D4641" s="329"/>
      <c r="E4641" s="330"/>
      <c r="F4641" s="330"/>
      <c r="G4641" s="330"/>
      <c r="H4641" s="331"/>
      <c r="I4641" s="332"/>
      <c r="J4641" s="332"/>
      <c r="K4641" s="332"/>
      <c r="L4641" s="332"/>
      <c r="M4641" s="332"/>
      <c r="N4641" s="333"/>
    </row>
    <row r="4642" spans="2:14" x14ac:dyDescent="0.2">
      <c r="B4642" s="328"/>
      <c r="C4642" s="328"/>
      <c r="D4642" s="329"/>
      <c r="E4642" s="330"/>
      <c r="F4642" s="330"/>
      <c r="G4642" s="330"/>
      <c r="H4642" s="331"/>
      <c r="I4642" s="332"/>
      <c r="J4642" s="332"/>
      <c r="K4642" s="332"/>
      <c r="L4642" s="332"/>
      <c r="M4642" s="332"/>
      <c r="N4642" s="333"/>
    </row>
    <row r="4643" spans="2:14" x14ac:dyDescent="0.2">
      <c r="B4643" s="328"/>
      <c r="C4643" s="328"/>
      <c r="D4643" s="329"/>
      <c r="E4643" s="330"/>
      <c r="F4643" s="330"/>
      <c r="G4643" s="330"/>
      <c r="H4643" s="331"/>
      <c r="I4643" s="332"/>
      <c r="J4643" s="332"/>
      <c r="K4643" s="332"/>
      <c r="L4643" s="332"/>
      <c r="M4643" s="332"/>
      <c r="N4643" s="333"/>
    </row>
    <row r="4644" spans="2:14" x14ac:dyDescent="0.2">
      <c r="B4644" s="328"/>
      <c r="C4644" s="328"/>
      <c r="D4644" s="329"/>
      <c r="E4644" s="330"/>
      <c r="F4644" s="330"/>
      <c r="G4644" s="330"/>
      <c r="H4644" s="331"/>
      <c r="I4644" s="332"/>
      <c r="J4644" s="332"/>
      <c r="K4644" s="332"/>
      <c r="L4644" s="332"/>
      <c r="M4644" s="332"/>
      <c r="N4644" s="333"/>
    </row>
    <row r="4645" spans="2:14" x14ac:dyDescent="0.2">
      <c r="B4645" s="328"/>
      <c r="C4645" s="328"/>
      <c r="D4645" s="329"/>
      <c r="E4645" s="330"/>
      <c r="F4645" s="330"/>
      <c r="G4645" s="330"/>
      <c r="H4645" s="331"/>
      <c r="I4645" s="332"/>
      <c r="J4645" s="332"/>
      <c r="K4645" s="332"/>
      <c r="L4645" s="332"/>
      <c r="M4645" s="332"/>
      <c r="N4645" s="333"/>
    </row>
    <row r="4646" spans="2:14" x14ac:dyDescent="0.2">
      <c r="B4646" s="328"/>
      <c r="C4646" s="328"/>
      <c r="D4646" s="329"/>
      <c r="E4646" s="330"/>
      <c r="F4646" s="330"/>
      <c r="G4646" s="330"/>
      <c r="H4646" s="331"/>
      <c r="I4646" s="332"/>
      <c r="J4646" s="332"/>
      <c r="K4646" s="332"/>
      <c r="L4646" s="332"/>
      <c r="M4646" s="332"/>
      <c r="N4646" s="333"/>
    </row>
    <row r="4647" spans="2:14" x14ac:dyDescent="0.2">
      <c r="B4647" s="328"/>
      <c r="C4647" s="328"/>
      <c r="D4647" s="329"/>
      <c r="E4647" s="330"/>
      <c r="F4647" s="330"/>
      <c r="G4647" s="330"/>
      <c r="H4647" s="331"/>
      <c r="I4647" s="332"/>
      <c r="J4647" s="332"/>
      <c r="K4647" s="332"/>
      <c r="L4647" s="332"/>
      <c r="M4647" s="332"/>
      <c r="N4647" s="333"/>
    </row>
    <row r="4648" spans="2:14" x14ac:dyDescent="0.2">
      <c r="B4648" s="328"/>
      <c r="C4648" s="328"/>
      <c r="D4648" s="329"/>
      <c r="E4648" s="330"/>
      <c r="F4648" s="330"/>
      <c r="G4648" s="330"/>
      <c r="H4648" s="331"/>
      <c r="I4648" s="332"/>
      <c r="J4648" s="332"/>
      <c r="K4648" s="332"/>
      <c r="L4648" s="332"/>
      <c r="M4648" s="332"/>
      <c r="N4648" s="333"/>
    </row>
    <row r="4649" spans="2:14" x14ac:dyDescent="0.2">
      <c r="B4649" s="328"/>
      <c r="C4649" s="328"/>
      <c r="D4649" s="329"/>
      <c r="E4649" s="330"/>
      <c r="F4649" s="330"/>
      <c r="G4649" s="330"/>
      <c r="H4649" s="331"/>
      <c r="I4649" s="332"/>
      <c r="J4649" s="332"/>
      <c r="K4649" s="332"/>
      <c r="L4649" s="332"/>
      <c r="M4649" s="332"/>
      <c r="N4649" s="333"/>
    </row>
    <row r="4650" spans="2:14" x14ac:dyDescent="0.2">
      <c r="B4650" s="328"/>
      <c r="C4650" s="328"/>
      <c r="D4650" s="329"/>
      <c r="E4650" s="330"/>
      <c r="F4650" s="330"/>
      <c r="G4650" s="330"/>
      <c r="H4650" s="331"/>
      <c r="I4650" s="332"/>
      <c r="J4650" s="332"/>
      <c r="K4650" s="332"/>
      <c r="L4650" s="332"/>
      <c r="M4650" s="332"/>
      <c r="N4650" s="333"/>
    </row>
    <row r="4651" spans="2:14" x14ac:dyDescent="0.2">
      <c r="B4651" s="328"/>
      <c r="C4651" s="328"/>
      <c r="D4651" s="329"/>
      <c r="E4651" s="330"/>
      <c r="F4651" s="330"/>
      <c r="G4651" s="330"/>
      <c r="H4651" s="331"/>
      <c r="I4651" s="332"/>
      <c r="J4651" s="332"/>
      <c r="K4651" s="332"/>
      <c r="L4651" s="332"/>
      <c r="M4651" s="332"/>
      <c r="N4651" s="333"/>
    </row>
    <row r="4652" spans="2:14" x14ac:dyDescent="0.2">
      <c r="B4652" s="328"/>
      <c r="C4652" s="328"/>
      <c r="D4652" s="329"/>
      <c r="E4652" s="330"/>
      <c r="F4652" s="330"/>
      <c r="G4652" s="330"/>
      <c r="H4652" s="331"/>
      <c r="I4652" s="332"/>
      <c r="J4652" s="332"/>
      <c r="K4652" s="332"/>
      <c r="L4652" s="332"/>
      <c r="M4652" s="332"/>
      <c r="N4652" s="333"/>
    </row>
    <row r="4653" spans="2:14" x14ac:dyDescent="0.2">
      <c r="B4653" s="328"/>
      <c r="C4653" s="328"/>
      <c r="D4653" s="329"/>
      <c r="E4653" s="330"/>
      <c r="F4653" s="330"/>
      <c r="G4653" s="330"/>
      <c r="H4653" s="331"/>
      <c r="I4653" s="332"/>
      <c r="J4653" s="332"/>
      <c r="K4653" s="332"/>
      <c r="L4653" s="332"/>
      <c r="M4653" s="332"/>
      <c r="N4653" s="333"/>
    </row>
    <row r="4654" spans="2:14" x14ac:dyDescent="0.2">
      <c r="B4654" s="328"/>
      <c r="C4654" s="328"/>
      <c r="D4654" s="329"/>
      <c r="E4654" s="330"/>
      <c r="F4654" s="330"/>
      <c r="G4654" s="330"/>
      <c r="H4654" s="331"/>
      <c r="I4654" s="332"/>
      <c r="J4654" s="332"/>
      <c r="K4654" s="332"/>
      <c r="L4654" s="332"/>
      <c r="M4654" s="332"/>
      <c r="N4654" s="333"/>
    </row>
    <row r="4655" spans="2:14" x14ac:dyDescent="0.2">
      <c r="B4655" s="328"/>
      <c r="C4655" s="328"/>
      <c r="D4655" s="329"/>
      <c r="E4655" s="330"/>
      <c r="F4655" s="330"/>
      <c r="G4655" s="330"/>
      <c r="H4655" s="331"/>
      <c r="I4655" s="332"/>
      <c r="J4655" s="332"/>
      <c r="K4655" s="332"/>
      <c r="L4655" s="332"/>
      <c r="M4655" s="332"/>
      <c r="N4655" s="333"/>
    </row>
    <row r="4656" spans="2:14" x14ac:dyDescent="0.2">
      <c r="B4656" s="328"/>
      <c r="C4656" s="328"/>
      <c r="D4656" s="329"/>
      <c r="E4656" s="330"/>
      <c r="F4656" s="330"/>
      <c r="G4656" s="330"/>
      <c r="H4656" s="331"/>
      <c r="I4656" s="332"/>
      <c r="J4656" s="332"/>
      <c r="K4656" s="332"/>
      <c r="L4656" s="332"/>
      <c r="M4656" s="332"/>
      <c r="N4656" s="333"/>
    </row>
    <row r="4657" spans="2:14" x14ac:dyDescent="0.2">
      <c r="B4657" s="328"/>
      <c r="C4657" s="328"/>
      <c r="D4657" s="329"/>
      <c r="E4657" s="330"/>
      <c r="F4657" s="330"/>
      <c r="G4657" s="330"/>
      <c r="H4657" s="331"/>
      <c r="I4657" s="332"/>
      <c r="J4657" s="332"/>
      <c r="K4657" s="332"/>
      <c r="L4657" s="332"/>
      <c r="M4657" s="332"/>
      <c r="N4657" s="333"/>
    </row>
    <row r="4658" spans="2:14" x14ac:dyDescent="0.2">
      <c r="B4658" s="328"/>
      <c r="C4658" s="328"/>
      <c r="D4658" s="329"/>
      <c r="E4658" s="330"/>
      <c r="F4658" s="330"/>
      <c r="G4658" s="330"/>
      <c r="H4658" s="331"/>
      <c r="I4658" s="332"/>
      <c r="J4658" s="332"/>
      <c r="K4658" s="332"/>
      <c r="L4658" s="332"/>
      <c r="M4658" s="332"/>
      <c r="N4658" s="333"/>
    </row>
    <row r="4659" spans="2:14" x14ac:dyDescent="0.2">
      <c r="B4659" s="328"/>
      <c r="C4659" s="328"/>
      <c r="D4659" s="329"/>
      <c r="E4659" s="330"/>
      <c r="F4659" s="330"/>
      <c r="G4659" s="330"/>
      <c r="H4659" s="331"/>
      <c r="I4659" s="332"/>
      <c r="J4659" s="332"/>
      <c r="K4659" s="332"/>
      <c r="L4659" s="332"/>
      <c r="M4659" s="332"/>
      <c r="N4659" s="333"/>
    </row>
    <row r="4660" spans="2:14" x14ac:dyDescent="0.2">
      <c r="B4660" s="328"/>
      <c r="C4660" s="328"/>
      <c r="D4660" s="329"/>
      <c r="E4660" s="330"/>
      <c r="F4660" s="330"/>
      <c r="G4660" s="330"/>
      <c r="H4660" s="331"/>
      <c r="I4660" s="332"/>
      <c r="J4660" s="332"/>
      <c r="K4660" s="332"/>
      <c r="L4660" s="332"/>
      <c r="M4660" s="332"/>
      <c r="N4660" s="333"/>
    </row>
    <row r="4661" spans="2:14" x14ac:dyDescent="0.2">
      <c r="B4661" s="328"/>
      <c r="C4661" s="328"/>
      <c r="D4661" s="329"/>
      <c r="E4661" s="330"/>
      <c r="F4661" s="330"/>
      <c r="G4661" s="330"/>
      <c r="H4661" s="331"/>
      <c r="I4661" s="332"/>
      <c r="J4661" s="332"/>
      <c r="K4661" s="332"/>
      <c r="L4661" s="332"/>
      <c r="M4661" s="332"/>
      <c r="N4661" s="333"/>
    </row>
    <row r="4662" spans="2:14" x14ac:dyDescent="0.2">
      <c r="B4662" s="328"/>
      <c r="C4662" s="328"/>
      <c r="D4662" s="329"/>
      <c r="E4662" s="330"/>
      <c r="F4662" s="330"/>
      <c r="G4662" s="330"/>
      <c r="H4662" s="331"/>
      <c r="I4662" s="332"/>
      <c r="J4662" s="332"/>
      <c r="K4662" s="332"/>
      <c r="L4662" s="332"/>
      <c r="M4662" s="332"/>
      <c r="N4662" s="333"/>
    </row>
    <row r="4663" spans="2:14" x14ac:dyDescent="0.2">
      <c r="B4663" s="328"/>
      <c r="C4663" s="328"/>
      <c r="D4663" s="329"/>
      <c r="E4663" s="330"/>
      <c r="F4663" s="330"/>
      <c r="G4663" s="330"/>
      <c r="H4663" s="331"/>
      <c r="I4663" s="332"/>
      <c r="J4663" s="332"/>
      <c r="K4663" s="332"/>
      <c r="L4663" s="332"/>
      <c r="M4663" s="332"/>
      <c r="N4663" s="333"/>
    </row>
    <row r="4664" spans="2:14" x14ac:dyDescent="0.2">
      <c r="B4664" s="328"/>
      <c r="C4664" s="328"/>
      <c r="D4664" s="329"/>
      <c r="E4664" s="330"/>
      <c r="F4664" s="330"/>
      <c r="G4664" s="330"/>
      <c r="H4664" s="331"/>
      <c r="I4664" s="332"/>
      <c r="J4664" s="332"/>
      <c r="K4664" s="332"/>
      <c r="L4664" s="332"/>
      <c r="M4664" s="332"/>
      <c r="N4664" s="333"/>
    </row>
    <row r="4665" spans="2:14" x14ac:dyDescent="0.2">
      <c r="B4665" s="328"/>
      <c r="C4665" s="328"/>
      <c r="D4665" s="329"/>
      <c r="E4665" s="330"/>
      <c r="F4665" s="330"/>
      <c r="G4665" s="330"/>
      <c r="H4665" s="331"/>
      <c r="I4665" s="332"/>
      <c r="J4665" s="332"/>
      <c r="K4665" s="332"/>
      <c r="L4665" s="332"/>
      <c r="M4665" s="332"/>
      <c r="N4665" s="333"/>
    </row>
    <row r="4666" spans="2:14" x14ac:dyDescent="0.2">
      <c r="B4666" s="328"/>
      <c r="C4666" s="328"/>
      <c r="D4666" s="329"/>
      <c r="E4666" s="330"/>
      <c r="F4666" s="330"/>
      <c r="G4666" s="330"/>
      <c r="H4666" s="331"/>
      <c r="I4666" s="332"/>
      <c r="J4666" s="332"/>
      <c r="K4666" s="332"/>
      <c r="L4666" s="332"/>
      <c r="M4666" s="332"/>
      <c r="N4666" s="333"/>
    </row>
    <row r="4667" spans="2:14" x14ac:dyDescent="0.2">
      <c r="B4667" s="328"/>
      <c r="C4667" s="328"/>
      <c r="D4667" s="329"/>
      <c r="E4667" s="330"/>
      <c r="F4667" s="330"/>
      <c r="G4667" s="330"/>
      <c r="H4667" s="331"/>
      <c r="I4667" s="332"/>
      <c r="J4667" s="332"/>
      <c r="K4667" s="332"/>
      <c r="L4667" s="332"/>
      <c r="M4667" s="332"/>
      <c r="N4667" s="333"/>
    </row>
    <row r="4668" spans="2:14" x14ac:dyDescent="0.2">
      <c r="B4668" s="328"/>
      <c r="C4668" s="328"/>
      <c r="D4668" s="329"/>
      <c r="E4668" s="330"/>
      <c r="F4668" s="330"/>
      <c r="G4668" s="330"/>
      <c r="H4668" s="331"/>
      <c r="I4668" s="332"/>
      <c r="J4668" s="332"/>
      <c r="K4668" s="332"/>
      <c r="L4668" s="332"/>
      <c r="M4668" s="332"/>
      <c r="N4668" s="333"/>
    </row>
    <row r="4669" spans="2:14" x14ac:dyDescent="0.2">
      <c r="B4669" s="328"/>
      <c r="C4669" s="328"/>
      <c r="D4669" s="329"/>
      <c r="E4669" s="330"/>
      <c r="F4669" s="330"/>
      <c r="G4669" s="330"/>
      <c r="H4669" s="331"/>
      <c r="I4669" s="332"/>
      <c r="J4669" s="332"/>
      <c r="K4669" s="332"/>
      <c r="L4669" s="332"/>
      <c r="M4669" s="332"/>
      <c r="N4669" s="333"/>
    </row>
    <row r="4670" spans="2:14" x14ac:dyDescent="0.2">
      <c r="B4670" s="328"/>
      <c r="C4670" s="328"/>
      <c r="D4670" s="329"/>
      <c r="E4670" s="330"/>
      <c r="F4670" s="330"/>
      <c r="G4670" s="330"/>
      <c r="H4670" s="331"/>
      <c r="I4670" s="332"/>
      <c r="J4670" s="332"/>
      <c r="K4670" s="332"/>
      <c r="L4670" s="332"/>
      <c r="M4670" s="332"/>
      <c r="N4670" s="333"/>
    </row>
    <row r="4671" spans="2:14" x14ac:dyDescent="0.2">
      <c r="B4671" s="328"/>
      <c r="C4671" s="328"/>
      <c r="D4671" s="329"/>
      <c r="E4671" s="330"/>
      <c r="F4671" s="330"/>
      <c r="G4671" s="330"/>
      <c r="H4671" s="331"/>
      <c r="I4671" s="332"/>
      <c r="J4671" s="332"/>
      <c r="K4671" s="332"/>
      <c r="L4671" s="332"/>
      <c r="M4671" s="332"/>
      <c r="N4671" s="333"/>
    </row>
    <row r="4672" spans="2:14" x14ac:dyDescent="0.2">
      <c r="B4672" s="328"/>
      <c r="C4672" s="328"/>
      <c r="D4672" s="329"/>
      <c r="E4672" s="330"/>
      <c r="F4672" s="330"/>
      <c r="G4672" s="330"/>
      <c r="H4672" s="331"/>
      <c r="I4672" s="332"/>
      <c r="J4672" s="332"/>
      <c r="K4672" s="332"/>
      <c r="L4672" s="332"/>
      <c r="M4672" s="332"/>
      <c r="N4672" s="333"/>
    </row>
    <row r="4673" spans="2:14" x14ac:dyDescent="0.2">
      <c r="B4673" s="328"/>
      <c r="C4673" s="328"/>
      <c r="D4673" s="329"/>
      <c r="E4673" s="330"/>
      <c r="F4673" s="330"/>
      <c r="G4673" s="330"/>
      <c r="H4673" s="331"/>
      <c r="I4673" s="332"/>
      <c r="J4673" s="332"/>
      <c r="K4673" s="332"/>
      <c r="L4673" s="332"/>
      <c r="M4673" s="332"/>
      <c r="N4673" s="333"/>
    </row>
    <row r="4674" spans="2:14" x14ac:dyDescent="0.2">
      <c r="B4674" s="328"/>
      <c r="C4674" s="328"/>
      <c r="D4674" s="329"/>
      <c r="E4674" s="330"/>
      <c r="F4674" s="330"/>
      <c r="G4674" s="330"/>
      <c r="H4674" s="331"/>
      <c r="I4674" s="332"/>
      <c r="J4674" s="332"/>
      <c r="K4674" s="332"/>
      <c r="L4674" s="332"/>
      <c r="M4674" s="332"/>
      <c r="N4674" s="333"/>
    </row>
    <row r="4675" spans="2:14" x14ac:dyDescent="0.2">
      <c r="B4675" s="328"/>
      <c r="C4675" s="328"/>
      <c r="D4675" s="329"/>
      <c r="E4675" s="330"/>
      <c r="F4675" s="330"/>
      <c r="G4675" s="330"/>
      <c r="H4675" s="331"/>
      <c r="I4675" s="332"/>
      <c r="J4675" s="332"/>
      <c r="K4675" s="332"/>
      <c r="L4675" s="332"/>
      <c r="M4675" s="332"/>
      <c r="N4675" s="333"/>
    </row>
    <row r="4676" spans="2:14" x14ac:dyDescent="0.2">
      <c r="B4676" s="328"/>
      <c r="C4676" s="328"/>
      <c r="D4676" s="329"/>
      <c r="E4676" s="330"/>
      <c r="F4676" s="330"/>
      <c r="G4676" s="330"/>
      <c r="H4676" s="331"/>
      <c r="I4676" s="332"/>
      <c r="J4676" s="332"/>
      <c r="K4676" s="332"/>
      <c r="L4676" s="332"/>
      <c r="M4676" s="332"/>
      <c r="N4676" s="333"/>
    </row>
    <row r="4677" spans="2:14" x14ac:dyDescent="0.2">
      <c r="B4677" s="328"/>
      <c r="C4677" s="328"/>
      <c r="D4677" s="329"/>
      <c r="E4677" s="330"/>
      <c r="F4677" s="330"/>
      <c r="G4677" s="330"/>
      <c r="H4677" s="331"/>
      <c r="I4677" s="332"/>
      <c r="J4677" s="332"/>
      <c r="K4677" s="332"/>
      <c r="L4677" s="332"/>
      <c r="M4677" s="332"/>
      <c r="N4677" s="333"/>
    </row>
    <row r="4678" spans="2:14" x14ac:dyDescent="0.2">
      <c r="B4678" s="328"/>
      <c r="C4678" s="328"/>
      <c r="D4678" s="329"/>
      <c r="E4678" s="330"/>
      <c r="F4678" s="330"/>
      <c r="G4678" s="330"/>
      <c r="H4678" s="331"/>
      <c r="I4678" s="332"/>
      <c r="J4678" s="332"/>
      <c r="K4678" s="332"/>
      <c r="L4678" s="332"/>
      <c r="M4678" s="332"/>
      <c r="N4678" s="333"/>
    </row>
    <row r="4679" spans="2:14" x14ac:dyDescent="0.2">
      <c r="B4679" s="328"/>
      <c r="C4679" s="328"/>
      <c r="D4679" s="329"/>
      <c r="E4679" s="330"/>
      <c r="F4679" s="330"/>
      <c r="G4679" s="330"/>
      <c r="H4679" s="331"/>
      <c r="I4679" s="332"/>
      <c r="J4679" s="332"/>
      <c r="K4679" s="332"/>
      <c r="L4679" s="332"/>
      <c r="M4679" s="332"/>
      <c r="N4679" s="333"/>
    </row>
    <row r="4680" spans="2:14" x14ac:dyDescent="0.2">
      <c r="B4680" s="328"/>
      <c r="C4680" s="328"/>
      <c r="D4680" s="329"/>
      <c r="E4680" s="330"/>
      <c r="F4680" s="330"/>
      <c r="G4680" s="330"/>
      <c r="H4680" s="331"/>
      <c r="I4680" s="332"/>
      <c r="J4680" s="332"/>
      <c r="K4680" s="332"/>
      <c r="L4680" s="332"/>
      <c r="M4680" s="332"/>
      <c r="N4680" s="333"/>
    </row>
    <row r="4681" spans="2:14" x14ac:dyDescent="0.2">
      <c r="B4681" s="328"/>
      <c r="C4681" s="328"/>
      <c r="D4681" s="329"/>
      <c r="E4681" s="330"/>
      <c r="F4681" s="330"/>
      <c r="G4681" s="330"/>
      <c r="H4681" s="331"/>
      <c r="I4681" s="332"/>
      <c r="J4681" s="332"/>
      <c r="K4681" s="332"/>
      <c r="L4681" s="332"/>
      <c r="M4681" s="332"/>
      <c r="N4681" s="333"/>
    </row>
    <row r="4682" spans="2:14" x14ac:dyDescent="0.2">
      <c r="B4682" s="328"/>
      <c r="C4682" s="328"/>
      <c r="D4682" s="329"/>
      <c r="E4682" s="330"/>
      <c r="F4682" s="330"/>
      <c r="G4682" s="330"/>
      <c r="H4682" s="331"/>
      <c r="I4682" s="332"/>
      <c r="J4682" s="332"/>
      <c r="K4682" s="332"/>
      <c r="L4682" s="332"/>
      <c r="M4682" s="332"/>
      <c r="N4682" s="333"/>
    </row>
    <row r="4683" spans="2:14" x14ac:dyDescent="0.2">
      <c r="B4683" s="328"/>
      <c r="C4683" s="328"/>
      <c r="D4683" s="329"/>
      <c r="E4683" s="330"/>
      <c r="F4683" s="330"/>
      <c r="G4683" s="330"/>
      <c r="H4683" s="331"/>
      <c r="I4683" s="332"/>
      <c r="J4683" s="332"/>
      <c r="K4683" s="332"/>
      <c r="L4683" s="332"/>
      <c r="M4683" s="332"/>
      <c r="N4683" s="333"/>
    </row>
    <row r="4684" spans="2:14" x14ac:dyDescent="0.2">
      <c r="B4684" s="328"/>
      <c r="C4684" s="328"/>
      <c r="D4684" s="329"/>
      <c r="E4684" s="330"/>
      <c r="F4684" s="330"/>
      <c r="G4684" s="330"/>
      <c r="H4684" s="331"/>
      <c r="I4684" s="332"/>
      <c r="J4684" s="332"/>
      <c r="K4684" s="332"/>
      <c r="L4684" s="332"/>
      <c r="M4684" s="332"/>
      <c r="N4684" s="333"/>
    </row>
    <row r="4685" spans="2:14" x14ac:dyDescent="0.2">
      <c r="B4685" s="328"/>
      <c r="C4685" s="328"/>
      <c r="D4685" s="329"/>
      <c r="E4685" s="330"/>
      <c r="F4685" s="330"/>
      <c r="G4685" s="330"/>
      <c r="H4685" s="331"/>
      <c r="I4685" s="332"/>
      <c r="J4685" s="332"/>
      <c r="K4685" s="332"/>
      <c r="L4685" s="332"/>
      <c r="M4685" s="332"/>
      <c r="N4685" s="333"/>
    </row>
    <row r="4686" spans="2:14" x14ac:dyDescent="0.2">
      <c r="B4686" s="328"/>
      <c r="C4686" s="328"/>
      <c r="D4686" s="329"/>
      <c r="E4686" s="330"/>
      <c r="F4686" s="330"/>
      <c r="G4686" s="330"/>
      <c r="H4686" s="331"/>
      <c r="I4686" s="332"/>
      <c r="J4686" s="332"/>
      <c r="K4686" s="332"/>
      <c r="L4686" s="332"/>
      <c r="M4686" s="332"/>
      <c r="N4686" s="333"/>
    </row>
    <row r="4687" spans="2:14" x14ac:dyDescent="0.2">
      <c r="B4687" s="328"/>
      <c r="C4687" s="328"/>
      <c r="D4687" s="329"/>
      <c r="E4687" s="330"/>
      <c r="F4687" s="330"/>
      <c r="G4687" s="330"/>
      <c r="H4687" s="331"/>
      <c r="I4687" s="332"/>
      <c r="J4687" s="332"/>
      <c r="K4687" s="332"/>
      <c r="L4687" s="332"/>
      <c r="M4687" s="332"/>
      <c r="N4687" s="333"/>
    </row>
    <row r="4688" spans="2:14" x14ac:dyDescent="0.2">
      <c r="B4688" s="328"/>
      <c r="C4688" s="328"/>
      <c r="D4688" s="329"/>
      <c r="E4688" s="330"/>
      <c r="F4688" s="330"/>
      <c r="G4688" s="330"/>
      <c r="H4688" s="331"/>
      <c r="I4688" s="332"/>
      <c r="J4688" s="332"/>
      <c r="K4688" s="332"/>
      <c r="L4688" s="332"/>
      <c r="M4688" s="332"/>
      <c r="N4688" s="333"/>
    </row>
    <row r="4689" spans="2:14" x14ac:dyDescent="0.2">
      <c r="B4689" s="328"/>
      <c r="C4689" s="328"/>
      <c r="D4689" s="329"/>
      <c r="E4689" s="330"/>
      <c r="F4689" s="330"/>
      <c r="G4689" s="330"/>
      <c r="H4689" s="331"/>
      <c r="I4689" s="332"/>
      <c r="J4689" s="332"/>
      <c r="K4689" s="332"/>
      <c r="L4689" s="332"/>
      <c r="M4689" s="332"/>
      <c r="N4689" s="333"/>
    </row>
    <row r="4690" spans="2:14" x14ac:dyDescent="0.2">
      <c r="B4690" s="328"/>
      <c r="C4690" s="328"/>
      <c r="D4690" s="329"/>
      <c r="E4690" s="330"/>
      <c r="F4690" s="330"/>
      <c r="G4690" s="330"/>
      <c r="H4690" s="331"/>
      <c r="I4690" s="332"/>
      <c r="J4690" s="332"/>
      <c r="K4690" s="332"/>
      <c r="L4690" s="332"/>
      <c r="M4690" s="332"/>
      <c r="N4690" s="333"/>
    </row>
    <row r="4691" spans="2:14" x14ac:dyDescent="0.2">
      <c r="B4691" s="328"/>
      <c r="C4691" s="328"/>
      <c r="D4691" s="329"/>
      <c r="E4691" s="330"/>
      <c r="F4691" s="330"/>
      <c r="G4691" s="330"/>
      <c r="H4691" s="331"/>
      <c r="I4691" s="332"/>
      <c r="J4691" s="332"/>
      <c r="K4691" s="332"/>
      <c r="L4691" s="332"/>
      <c r="M4691" s="332"/>
      <c r="N4691" s="333"/>
    </row>
    <row r="4692" spans="2:14" x14ac:dyDescent="0.2">
      <c r="B4692" s="328"/>
      <c r="C4692" s="328"/>
      <c r="D4692" s="329"/>
      <c r="E4692" s="330"/>
      <c r="F4692" s="330"/>
      <c r="G4692" s="330"/>
      <c r="H4692" s="331"/>
      <c r="I4692" s="332"/>
      <c r="J4692" s="332"/>
      <c r="K4692" s="332"/>
      <c r="L4692" s="332"/>
      <c r="M4692" s="332"/>
      <c r="N4692" s="333"/>
    </row>
    <row r="4693" spans="2:14" x14ac:dyDescent="0.2">
      <c r="B4693" s="328"/>
      <c r="C4693" s="328"/>
      <c r="D4693" s="329"/>
      <c r="E4693" s="330"/>
      <c r="F4693" s="330"/>
      <c r="G4693" s="330"/>
      <c r="H4693" s="331"/>
      <c r="I4693" s="332"/>
      <c r="J4693" s="332"/>
      <c r="K4693" s="332"/>
      <c r="L4693" s="332"/>
      <c r="M4693" s="332"/>
      <c r="N4693" s="333"/>
    </row>
    <row r="4694" spans="2:14" x14ac:dyDescent="0.2">
      <c r="B4694" s="328"/>
      <c r="C4694" s="328"/>
      <c r="D4694" s="329"/>
      <c r="E4694" s="330"/>
      <c r="F4694" s="330"/>
      <c r="G4694" s="330"/>
      <c r="H4694" s="331"/>
      <c r="I4694" s="332"/>
      <c r="J4694" s="332"/>
      <c r="K4694" s="332"/>
      <c r="L4694" s="332"/>
      <c r="M4694" s="332"/>
      <c r="N4694" s="333"/>
    </row>
    <row r="4695" spans="2:14" x14ac:dyDescent="0.2">
      <c r="B4695" s="328"/>
      <c r="C4695" s="328"/>
      <c r="D4695" s="329"/>
      <c r="E4695" s="330"/>
      <c r="F4695" s="330"/>
      <c r="G4695" s="330"/>
      <c r="H4695" s="331"/>
      <c r="I4695" s="332"/>
      <c r="J4695" s="332"/>
      <c r="K4695" s="332"/>
      <c r="L4695" s="332"/>
      <c r="M4695" s="332"/>
      <c r="N4695" s="333"/>
    </row>
    <row r="4696" spans="2:14" x14ac:dyDescent="0.2">
      <c r="B4696" s="328"/>
      <c r="C4696" s="328"/>
      <c r="D4696" s="329"/>
      <c r="E4696" s="330"/>
      <c r="F4696" s="330"/>
      <c r="G4696" s="330"/>
      <c r="H4696" s="331"/>
      <c r="I4696" s="332"/>
      <c r="J4696" s="332"/>
      <c r="K4696" s="332"/>
      <c r="L4696" s="332"/>
      <c r="M4696" s="332"/>
      <c r="N4696" s="333"/>
    </row>
    <row r="4697" spans="2:14" x14ac:dyDescent="0.2">
      <c r="B4697" s="328"/>
      <c r="C4697" s="328"/>
      <c r="D4697" s="329"/>
      <c r="E4697" s="330"/>
      <c r="F4697" s="330"/>
      <c r="G4697" s="330"/>
      <c r="H4697" s="331"/>
      <c r="I4697" s="332"/>
      <c r="J4697" s="332"/>
      <c r="K4697" s="332"/>
      <c r="L4697" s="332"/>
      <c r="M4697" s="332"/>
      <c r="N4697" s="333"/>
    </row>
    <row r="4698" spans="2:14" x14ac:dyDescent="0.2">
      <c r="B4698" s="328"/>
      <c r="C4698" s="328"/>
      <c r="D4698" s="329"/>
      <c r="E4698" s="330"/>
      <c r="F4698" s="330"/>
      <c r="G4698" s="330"/>
      <c r="H4698" s="331"/>
      <c r="I4698" s="332"/>
      <c r="J4698" s="332"/>
      <c r="K4698" s="332"/>
      <c r="L4698" s="332"/>
      <c r="M4698" s="332"/>
      <c r="N4698" s="333"/>
    </row>
    <row r="4699" spans="2:14" x14ac:dyDescent="0.2">
      <c r="B4699" s="328"/>
      <c r="C4699" s="328"/>
      <c r="D4699" s="329"/>
      <c r="E4699" s="330"/>
      <c r="F4699" s="330"/>
      <c r="G4699" s="330"/>
      <c r="H4699" s="331"/>
      <c r="I4699" s="332"/>
      <c r="J4699" s="332"/>
      <c r="K4699" s="332"/>
      <c r="L4699" s="332"/>
      <c r="M4699" s="332"/>
      <c r="N4699" s="333"/>
    </row>
    <row r="4700" spans="2:14" x14ac:dyDescent="0.2">
      <c r="B4700" s="328"/>
      <c r="C4700" s="328"/>
      <c r="D4700" s="329"/>
      <c r="E4700" s="330"/>
      <c r="F4700" s="330"/>
      <c r="G4700" s="330"/>
      <c r="H4700" s="331"/>
      <c r="I4700" s="332"/>
      <c r="J4700" s="332"/>
      <c r="K4700" s="332"/>
      <c r="L4700" s="332"/>
      <c r="M4700" s="332"/>
      <c r="N4700" s="333"/>
    </row>
    <row r="4701" spans="2:14" x14ac:dyDescent="0.2">
      <c r="B4701" s="328"/>
      <c r="C4701" s="328"/>
      <c r="D4701" s="329"/>
      <c r="E4701" s="330"/>
      <c r="F4701" s="330"/>
      <c r="G4701" s="330"/>
      <c r="H4701" s="331"/>
      <c r="I4701" s="332"/>
      <c r="J4701" s="332"/>
      <c r="K4701" s="332"/>
      <c r="L4701" s="332"/>
      <c r="M4701" s="332"/>
      <c r="N4701" s="333"/>
    </row>
    <row r="4702" spans="2:14" x14ac:dyDescent="0.2">
      <c r="B4702" s="328"/>
      <c r="C4702" s="328"/>
      <c r="D4702" s="329"/>
      <c r="E4702" s="330"/>
      <c r="F4702" s="330"/>
      <c r="G4702" s="330"/>
      <c r="H4702" s="331"/>
      <c r="I4702" s="332"/>
      <c r="J4702" s="332"/>
      <c r="K4702" s="332"/>
      <c r="L4702" s="332"/>
      <c r="M4702" s="332"/>
      <c r="N4702" s="333"/>
    </row>
    <row r="4703" spans="2:14" x14ac:dyDescent="0.2">
      <c r="B4703" s="328"/>
      <c r="C4703" s="328"/>
      <c r="D4703" s="329"/>
      <c r="E4703" s="330"/>
      <c r="F4703" s="330"/>
      <c r="G4703" s="330"/>
      <c r="H4703" s="331"/>
      <c r="I4703" s="332"/>
      <c r="J4703" s="332"/>
      <c r="K4703" s="332"/>
      <c r="L4703" s="332"/>
      <c r="M4703" s="332"/>
      <c r="N4703" s="333"/>
    </row>
    <row r="4704" spans="2:14" x14ac:dyDescent="0.2">
      <c r="B4704" s="328"/>
      <c r="C4704" s="328"/>
      <c r="D4704" s="329"/>
      <c r="E4704" s="330"/>
      <c r="F4704" s="330"/>
      <c r="G4704" s="330"/>
      <c r="H4704" s="331"/>
      <c r="I4704" s="332"/>
      <c r="J4704" s="332"/>
      <c r="K4704" s="332"/>
      <c r="L4704" s="332"/>
      <c r="M4704" s="332"/>
      <c r="N4704" s="333"/>
    </row>
    <row r="4705" spans="2:14" x14ac:dyDescent="0.2">
      <c r="B4705" s="328"/>
      <c r="C4705" s="328"/>
      <c r="D4705" s="329"/>
      <c r="E4705" s="330"/>
      <c r="F4705" s="330"/>
      <c r="G4705" s="330"/>
      <c r="H4705" s="331"/>
      <c r="I4705" s="332"/>
      <c r="J4705" s="332"/>
      <c r="K4705" s="332"/>
      <c r="L4705" s="332"/>
      <c r="M4705" s="332"/>
      <c r="N4705" s="333"/>
    </row>
    <row r="4706" spans="2:14" x14ac:dyDescent="0.2">
      <c r="B4706" s="328"/>
      <c r="C4706" s="328"/>
      <c r="D4706" s="329"/>
      <c r="E4706" s="330"/>
      <c r="F4706" s="330"/>
      <c r="G4706" s="330"/>
      <c r="H4706" s="331"/>
      <c r="I4706" s="332"/>
      <c r="J4706" s="332"/>
      <c r="K4706" s="332"/>
      <c r="L4706" s="332"/>
      <c r="M4706" s="332"/>
      <c r="N4706" s="333"/>
    </row>
    <row r="4707" spans="2:14" x14ac:dyDescent="0.2">
      <c r="B4707" s="328"/>
      <c r="C4707" s="328"/>
      <c r="D4707" s="329"/>
      <c r="E4707" s="330"/>
      <c r="F4707" s="330"/>
      <c r="G4707" s="330"/>
      <c r="H4707" s="331"/>
      <c r="I4707" s="332"/>
      <c r="J4707" s="332"/>
      <c r="K4707" s="332"/>
      <c r="L4707" s="332"/>
      <c r="M4707" s="332"/>
      <c r="N4707" s="333"/>
    </row>
    <row r="4708" spans="2:14" x14ac:dyDescent="0.2">
      <c r="B4708" s="328"/>
      <c r="C4708" s="328"/>
      <c r="D4708" s="329"/>
      <c r="E4708" s="330"/>
      <c r="F4708" s="330"/>
      <c r="G4708" s="330"/>
      <c r="H4708" s="331"/>
      <c r="I4708" s="332"/>
      <c r="J4708" s="332"/>
      <c r="K4708" s="332"/>
      <c r="L4708" s="332"/>
      <c r="M4708" s="332"/>
      <c r="N4708" s="333"/>
    </row>
    <row r="4709" spans="2:14" x14ac:dyDescent="0.2">
      <c r="B4709" s="328"/>
      <c r="C4709" s="328"/>
      <c r="D4709" s="329"/>
      <c r="E4709" s="330"/>
      <c r="F4709" s="330"/>
      <c r="G4709" s="330"/>
      <c r="H4709" s="331"/>
      <c r="I4709" s="332"/>
      <c r="J4709" s="332"/>
      <c r="K4709" s="332"/>
      <c r="L4709" s="332"/>
      <c r="M4709" s="332"/>
      <c r="N4709" s="333"/>
    </row>
    <row r="4710" spans="2:14" x14ac:dyDescent="0.2">
      <c r="B4710" s="328"/>
      <c r="C4710" s="328"/>
      <c r="D4710" s="329"/>
      <c r="E4710" s="330"/>
      <c r="F4710" s="330"/>
      <c r="G4710" s="330"/>
      <c r="H4710" s="331"/>
      <c r="I4710" s="332"/>
      <c r="J4710" s="332"/>
      <c r="K4710" s="332"/>
      <c r="L4710" s="332"/>
      <c r="M4710" s="332"/>
      <c r="N4710" s="333"/>
    </row>
    <row r="4711" spans="2:14" x14ac:dyDescent="0.2">
      <c r="B4711" s="328"/>
      <c r="C4711" s="328"/>
      <c r="D4711" s="329"/>
      <c r="E4711" s="330"/>
      <c r="F4711" s="330"/>
      <c r="G4711" s="330"/>
      <c r="H4711" s="331"/>
      <c r="I4711" s="332"/>
      <c r="J4711" s="332"/>
      <c r="K4711" s="332"/>
      <c r="L4711" s="332"/>
      <c r="M4711" s="332"/>
      <c r="N4711" s="333"/>
    </row>
    <row r="4712" spans="2:14" x14ac:dyDescent="0.2">
      <c r="B4712" s="328"/>
      <c r="C4712" s="328"/>
      <c r="D4712" s="329"/>
      <c r="E4712" s="330"/>
      <c r="F4712" s="330"/>
      <c r="G4712" s="330"/>
      <c r="H4712" s="331"/>
      <c r="I4712" s="332"/>
      <c r="J4712" s="332"/>
      <c r="K4712" s="332"/>
      <c r="L4712" s="332"/>
      <c r="M4712" s="332"/>
      <c r="N4712" s="333"/>
    </row>
    <row r="4713" spans="2:14" x14ac:dyDescent="0.2">
      <c r="B4713" s="328"/>
      <c r="C4713" s="328"/>
      <c r="D4713" s="329"/>
      <c r="E4713" s="330"/>
      <c r="F4713" s="330"/>
      <c r="G4713" s="330"/>
      <c r="H4713" s="331"/>
      <c r="I4713" s="332"/>
      <c r="J4713" s="332"/>
      <c r="K4713" s="332"/>
      <c r="L4713" s="332"/>
      <c r="M4713" s="332"/>
      <c r="N4713" s="333"/>
    </row>
    <row r="4714" spans="2:14" x14ac:dyDescent="0.2">
      <c r="B4714" s="328"/>
      <c r="C4714" s="328"/>
      <c r="D4714" s="329"/>
      <c r="E4714" s="330"/>
      <c r="F4714" s="330"/>
      <c r="G4714" s="330"/>
      <c r="H4714" s="331"/>
      <c r="I4714" s="332"/>
      <c r="J4714" s="332"/>
      <c r="K4714" s="332"/>
      <c r="L4714" s="332"/>
      <c r="M4714" s="332"/>
      <c r="N4714" s="333"/>
    </row>
    <row r="4715" spans="2:14" x14ac:dyDescent="0.2">
      <c r="B4715" s="328"/>
      <c r="C4715" s="328"/>
      <c r="D4715" s="329"/>
      <c r="E4715" s="330"/>
      <c r="F4715" s="330"/>
      <c r="G4715" s="330"/>
      <c r="H4715" s="331"/>
      <c r="I4715" s="332"/>
      <c r="J4715" s="332"/>
      <c r="K4715" s="332"/>
      <c r="L4715" s="332"/>
      <c r="M4715" s="332"/>
      <c r="N4715" s="333"/>
    </row>
    <row r="4716" spans="2:14" x14ac:dyDescent="0.2">
      <c r="B4716" s="328"/>
      <c r="C4716" s="328"/>
      <c r="D4716" s="329"/>
      <c r="E4716" s="330"/>
      <c r="F4716" s="330"/>
      <c r="G4716" s="330"/>
      <c r="H4716" s="331"/>
      <c r="I4716" s="332"/>
      <c r="J4716" s="332"/>
      <c r="K4716" s="332"/>
      <c r="L4716" s="332"/>
      <c r="M4716" s="332"/>
      <c r="N4716" s="333"/>
    </row>
    <row r="4717" spans="2:14" x14ac:dyDescent="0.2">
      <c r="B4717" s="328"/>
      <c r="C4717" s="328"/>
      <c r="D4717" s="329"/>
      <c r="E4717" s="330"/>
      <c r="F4717" s="330"/>
      <c r="G4717" s="330"/>
      <c r="H4717" s="331"/>
      <c r="I4717" s="332"/>
      <c r="J4717" s="332"/>
      <c r="K4717" s="332"/>
      <c r="L4717" s="332"/>
      <c r="M4717" s="332"/>
      <c r="N4717" s="333"/>
    </row>
    <row r="4718" spans="2:14" x14ac:dyDescent="0.2">
      <c r="B4718" s="328"/>
      <c r="C4718" s="328"/>
      <c r="D4718" s="329"/>
      <c r="E4718" s="330"/>
      <c r="F4718" s="330"/>
      <c r="G4718" s="330"/>
      <c r="H4718" s="331"/>
      <c r="I4718" s="332"/>
      <c r="J4718" s="332"/>
      <c r="K4718" s="332"/>
      <c r="L4718" s="332"/>
      <c r="M4718" s="332"/>
      <c r="N4718" s="333"/>
    </row>
    <row r="4719" spans="2:14" x14ac:dyDescent="0.2">
      <c r="B4719" s="328"/>
      <c r="C4719" s="328"/>
      <c r="D4719" s="329"/>
      <c r="E4719" s="330"/>
      <c r="F4719" s="330"/>
      <c r="G4719" s="330"/>
      <c r="H4719" s="331"/>
      <c r="I4719" s="332"/>
      <c r="J4719" s="332"/>
      <c r="K4719" s="332"/>
      <c r="L4719" s="332"/>
      <c r="M4719" s="332"/>
      <c r="N4719" s="333"/>
    </row>
    <row r="4720" spans="2:14" x14ac:dyDescent="0.2">
      <c r="B4720" s="328"/>
      <c r="C4720" s="328"/>
      <c r="D4720" s="329"/>
      <c r="E4720" s="330"/>
      <c r="F4720" s="330"/>
      <c r="G4720" s="330"/>
      <c r="H4720" s="331"/>
      <c r="I4720" s="332"/>
      <c r="J4720" s="332"/>
      <c r="K4720" s="332"/>
      <c r="L4720" s="332"/>
      <c r="M4720" s="332"/>
      <c r="N4720" s="333"/>
    </row>
    <row r="4721" spans="2:14" x14ac:dyDescent="0.2">
      <c r="B4721" s="328"/>
      <c r="C4721" s="328"/>
      <c r="D4721" s="329"/>
      <c r="E4721" s="330"/>
      <c r="F4721" s="330"/>
      <c r="G4721" s="330"/>
      <c r="H4721" s="331"/>
      <c r="I4721" s="332"/>
      <c r="J4721" s="332"/>
      <c r="K4721" s="332"/>
      <c r="L4721" s="332"/>
      <c r="M4721" s="332"/>
      <c r="N4721" s="333"/>
    </row>
    <row r="4722" spans="2:14" x14ac:dyDescent="0.2">
      <c r="B4722" s="328"/>
      <c r="C4722" s="328"/>
      <c r="D4722" s="329"/>
      <c r="E4722" s="330"/>
      <c r="F4722" s="330"/>
      <c r="G4722" s="330"/>
      <c r="H4722" s="331"/>
      <c r="I4722" s="332"/>
      <c r="J4722" s="332"/>
      <c r="K4722" s="332"/>
      <c r="L4722" s="332"/>
      <c r="M4722" s="332"/>
      <c r="N4722" s="333"/>
    </row>
    <row r="4723" spans="2:14" x14ac:dyDescent="0.2">
      <c r="B4723" s="328"/>
      <c r="C4723" s="328"/>
      <c r="D4723" s="329"/>
      <c r="E4723" s="330"/>
      <c r="F4723" s="330"/>
      <c r="G4723" s="330"/>
      <c r="H4723" s="331"/>
      <c r="I4723" s="332"/>
      <c r="J4723" s="332"/>
      <c r="K4723" s="332"/>
      <c r="L4723" s="332"/>
      <c r="M4723" s="332"/>
      <c r="N4723" s="333"/>
    </row>
    <row r="4724" spans="2:14" x14ac:dyDescent="0.2">
      <c r="B4724" s="328"/>
      <c r="C4724" s="328"/>
      <c r="D4724" s="329"/>
      <c r="E4724" s="330"/>
      <c r="F4724" s="330"/>
      <c r="G4724" s="330"/>
      <c r="H4724" s="331"/>
      <c r="I4724" s="332"/>
      <c r="J4724" s="332"/>
      <c r="K4724" s="332"/>
      <c r="L4724" s="332"/>
      <c r="M4724" s="332"/>
      <c r="N4724" s="333"/>
    </row>
    <row r="4725" spans="2:14" x14ac:dyDescent="0.2">
      <c r="B4725" s="328"/>
      <c r="C4725" s="328"/>
      <c r="D4725" s="329"/>
      <c r="E4725" s="330"/>
      <c r="F4725" s="330"/>
      <c r="G4725" s="330"/>
      <c r="H4725" s="331"/>
      <c r="I4725" s="332"/>
      <c r="J4725" s="332"/>
      <c r="K4725" s="332"/>
      <c r="L4725" s="332"/>
      <c r="M4725" s="332"/>
      <c r="N4725" s="333"/>
    </row>
    <row r="4726" spans="2:14" x14ac:dyDescent="0.2">
      <c r="B4726" s="328"/>
      <c r="C4726" s="328"/>
      <c r="D4726" s="329"/>
      <c r="E4726" s="330"/>
      <c r="F4726" s="330"/>
      <c r="G4726" s="330"/>
      <c r="H4726" s="331"/>
      <c r="I4726" s="332"/>
      <c r="J4726" s="332"/>
      <c r="K4726" s="332"/>
      <c r="L4726" s="332"/>
      <c r="M4726" s="332"/>
      <c r="N4726" s="333"/>
    </row>
    <row r="4727" spans="2:14" x14ac:dyDescent="0.2">
      <c r="B4727" s="328"/>
      <c r="C4727" s="328"/>
      <c r="D4727" s="329"/>
      <c r="E4727" s="330"/>
      <c r="F4727" s="330"/>
      <c r="G4727" s="330"/>
      <c r="H4727" s="331"/>
      <c r="I4727" s="332"/>
      <c r="J4727" s="332"/>
      <c r="K4727" s="332"/>
      <c r="L4727" s="332"/>
      <c r="M4727" s="332"/>
      <c r="N4727" s="333"/>
    </row>
    <row r="4728" spans="2:14" x14ac:dyDescent="0.2">
      <c r="B4728" s="328"/>
      <c r="C4728" s="328"/>
      <c r="D4728" s="329"/>
      <c r="E4728" s="330"/>
      <c r="F4728" s="330"/>
      <c r="G4728" s="330"/>
      <c r="H4728" s="331"/>
      <c r="I4728" s="332"/>
      <c r="J4728" s="332"/>
      <c r="K4728" s="332"/>
      <c r="L4728" s="332"/>
      <c r="M4728" s="332"/>
      <c r="N4728" s="333"/>
    </row>
    <row r="4729" spans="2:14" x14ac:dyDescent="0.2">
      <c r="B4729" s="328"/>
      <c r="C4729" s="328"/>
      <c r="D4729" s="329"/>
      <c r="E4729" s="330"/>
      <c r="F4729" s="330"/>
      <c r="G4729" s="330"/>
      <c r="H4729" s="331"/>
      <c r="I4729" s="332"/>
      <c r="J4729" s="332"/>
      <c r="K4729" s="332"/>
      <c r="L4729" s="332"/>
      <c r="M4729" s="332"/>
      <c r="N4729" s="333"/>
    </row>
    <row r="4730" spans="2:14" x14ac:dyDescent="0.2">
      <c r="B4730" s="328"/>
      <c r="C4730" s="328"/>
      <c r="D4730" s="329"/>
      <c r="E4730" s="330"/>
      <c r="F4730" s="330"/>
      <c r="G4730" s="330"/>
      <c r="H4730" s="331"/>
      <c r="I4730" s="332"/>
      <c r="J4730" s="332"/>
      <c r="K4730" s="332"/>
      <c r="L4730" s="332"/>
      <c r="M4730" s="332"/>
      <c r="N4730" s="333"/>
    </row>
    <row r="4731" spans="2:14" x14ac:dyDescent="0.2">
      <c r="B4731" s="328"/>
      <c r="C4731" s="328"/>
      <c r="D4731" s="329"/>
      <c r="E4731" s="330"/>
      <c r="F4731" s="330"/>
      <c r="G4731" s="330"/>
      <c r="H4731" s="331"/>
      <c r="I4731" s="332"/>
      <c r="J4731" s="332"/>
      <c r="K4731" s="332"/>
      <c r="L4731" s="332"/>
      <c r="M4731" s="332"/>
      <c r="N4731" s="333"/>
    </row>
    <row r="4732" spans="2:14" x14ac:dyDescent="0.2">
      <c r="B4732" s="328"/>
      <c r="C4732" s="328"/>
      <c r="D4732" s="329"/>
      <c r="E4732" s="330"/>
      <c r="F4732" s="330"/>
      <c r="G4732" s="330"/>
      <c r="H4732" s="331"/>
      <c r="I4732" s="332"/>
      <c r="J4732" s="332"/>
      <c r="K4732" s="332"/>
      <c r="L4732" s="332"/>
      <c r="M4732" s="332"/>
      <c r="N4732" s="333"/>
    </row>
    <row r="4733" spans="2:14" x14ac:dyDescent="0.2">
      <c r="B4733" s="328"/>
      <c r="C4733" s="328"/>
      <c r="D4733" s="329"/>
      <c r="E4733" s="330"/>
      <c r="F4733" s="330"/>
      <c r="G4733" s="330"/>
      <c r="H4733" s="331"/>
      <c r="I4733" s="332"/>
      <c r="J4733" s="332"/>
      <c r="K4733" s="332"/>
      <c r="L4733" s="332"/>
      <c r="M4733" s="332"/>
      <c r="N4733" s="333"/>
    </row>
    <row r="4734" spans="2:14" x14ac:dyDescent="0.2">
      <c r="B4734" s="328"/>
      <c r="C4734" s="328"/>
      <c r="D4734" s="329"/>
      <c r="E4734" s="330"/>
      <c r="F4734" s="330"/>
      <c r="G4734" s="330"/>
      <c r="H4734" s="331"/>
      <c r="I4734" s="332"/>
      <c r="J4734" s="332"/>
      <c r="K4734" s="332"/>
      <c r="L4734" s="332"/>
      <c r="M4734" s="332"/>
      <c r="N4734" s="333"/>
    </row>
    <row r="4735" spans="2:14" x14ac:dyDescent="0.2">
      <c r="B4735" s="328"/>
      <c r="C4735" s="328"/>
      <c r="D4735" s="329"/>
      <c r="E4735" s="330"/>
      <c r="F4735" s="330"/>
      <c r="G4735" s="330"/>
      <c r="H4735" s="331"/>
      <c r="I4735" s="332"/>
      <c r="J4735" s="332"/>
      <c r="K4735" s="332"/>
      <c r="L4735" s="332"/>
      <c r="M4735" s="332"/>
      <c r="N4735" s="333"/>
    </row>
    <row r="4736" spans="2:14" x14ac:dyDescent="0.2">
      <c r="B4736" s="328"/>
      <c r="C4736" s="328"/>
      <c r="D4736" s="329"/>
      <c r="E4736" s="330"/>
      <c r="F4736" s="330"/>
      <c r="G4736" s="330"/>
      <c r="H4736" s="331"/>
      <c r="I4736" s="332"/>
      <c r="J4736" s="332"/>
      <c r="K4736" s="332"/>
      <c r="L4736" s="332"/>
      <c r="M4736" s="332"/>
      <c r="N4736" s="333"/>
    </row>
    <row r="4737" spans="2:14" x14ac:dyDescent="0.2">
      <c r="B4737" s="328"/>
      <c r="C4737" s="328"/>
      <c r="D4737" s="329"/>
      <c r="E4737" s="330"/>
      <c r="F4737" s="330"/>
      <c r="G4737" s="330"/>
      <c r="H4737" s="331"/>
      <c r="I4737" s="332"/>
      <c r="J4737" s="332"/>
      <c r="K4737" s="332"/>
      <c r="L4737" s="332"/>
      <c r="M4737" s="332"/>
      <c r="N4737" s="333"/>
    </row>
    <row r="4738" spans="2:14" x14ac:dyDescent="0.2">
      <c r="B4738" s="328"/>
      <c r="C4738" s="328"/>
      <c r="D4738" s="329"/>
      <c r="E4738" s="330"/>
      <c r="F4738" s="330"/>
      <c r="G4738" s="330"/>
      <c r="H4738" s="331"/>
      <c r="I4738" s="332"/>
      <c r="J4738" s="332"/>
      <c r="K4738" s="332"/>
      <c r="L4738" s="332"/>
      <c r="M4738" s="332"/>
      <c r="N4738" s="333"/>
    </row>
    <row r="4739" spans="2:14" x14ac:dyDescent="0.2">
      <c r="B4739" s="328"/>
      <c r="C4739" s="328"/>
      <c r="D4739" s="329"/>
      <c r="E4739" s="330"/>
      <c r="F4739" s="330"/>
      <c r="G4739" s="330"/>
      <c r="H4739" s="331"/>
      <c r="I4739" s="332"/>
      <c r="J4739" s="332"/>
      <c r="K4739" s="332"/>
      <c r="L4739" s="332"/>
      <c r="M4739" s="332"/>
      <c r="N4739" s="333"/>
    </row>
    <row r="4740" spans="2:14" x14ac:dyDescent="0.2">
      <c r="B4740" s="328"/>
      <c r="C4740" s="328"/>
      <c r="D4740" s="329"/>
      <c r="E4740" s="330"/>
      <c r="F4740" s="330"/>
      <c r="G4740" s="330"/>
      <c r="H4740" s="331"/>
      <c r="I4740" s="332"/>
      <c r="J4740" s="332"/>
      <c r="K4740" s="332"/>
      <c r="L4740" s="332"/>
      <c r="M4740" s="332"/>
      <c r="N4740" s="333"/>
    </row>
    <row r="4741" spans="2:14" x14ac:dyDescent="0.2">
      <c r="B4741" s="328"/>
      <c r="C4741" s="328"/>
      <c r="D4741" s="329"/>
      <c r="E4741" s="330"/>
      <c r="F4741" s="330"/>
      <c r="G4741" s="330"/>
      <c r="H4741" s="331"/>
      <c r="I4741" s="332"/>
      <c r="J4741" s="332"/>
      <c r="K4741" s="332"/>
      <c r="L4741" s="332"/>
      <c r="M4741" s="332"/>
      <c r="N4741" s="333"/>
    </row>
    <row r="4742" spans="2:14" x14ac:dyDescent="0.2">
      <c r="B4742" s="328"/>
      <c r="C4742" s="328"/>
      <c r="D4742" s="329"/>
      <c r="E4742" s="330"/>
      <c r="F4742" s="330"/>
      <c r="G4742" s="330"/>
      <c r="H4742" s="331"/>
      <c r="I4742" s="332"/>
      <c r="J4742" s="332"/>
      <c r="K4742" s="332"/>
      <c r="L4742" s="332"/>
      <c r="M4742" s="332"/>
      <c r="N4742" s="333"/>
    </row>
    <row r="4743" spans="2:14" x14ac:dyDescent="0.2">
      <c r="B4743" s="328"/>
      <c r="C4743" s="328"/>
      <c r="D4743" s="329"/>
      <c r="E4743" s="330"/>
      <c r="F4743" s="330"/>
      <c r="G4743" s="330"/>
      <c r="H4743" s="331"/>
      <c r="I4743" s="332"/>
      <c r="J4743" s="332"/>
      <c r="K4743" s="332"/>
      <c r="L4743" s="332"/>
      <c r="M4743" s="332"/>
      <c r="N4743" s="333"/>
    </row>
    <row r="4744" spans="2:14" x14ac:dyDescent="0.2">
      <c r="B4744" s="328"/>
      <c r="C4744" s="328"/>
      <c r="D4744" s="329"/>
      <c r="E4744" s="330"/>
      <c r="F4744" s="330"/>
      <c r="G4744" s="330"/>
      <c r="H4744" s="331"/>
      <c r="I4744" s="332"/>
      <c r="J4744" s="332"/>
      <c r="K4744" s="332"/>
      <c r="L4744" s="332"/>
      <c r="M4744" s="332"/>
      <c r="N4744" s="333"/>
    </row>
    <row r="4745" spans="2:14" x14ac:dyDescent="0.2">
      <c r="B4745" s="328"/>
      <c r="C4745" s="328"/>
      <c r="D4745" s="329"/>
      <c r="E4745" s="330"/>
      <c r="F4745" s="330"/>
      <c r="G4745" s="330"/>
      <c r="H4745" s="331"/>
      <c r="I4745" s="332"/>
      <c r="J4745" s="332"/>
      <c r="K4745" s="332"/>
      <c r="L4745" s="332"/>
      <c r="M4745" s="332"/>
      <c r="N4745" s="333"/>
    </row>
    <row r="4746" spans="2:14" x14ac:dyDescent="0.2">
      <c r="B4746" s="328"/>
      <c r="C4746" s="328"/>
      <c r="D4746" s="329"/>
      <c r="E4746" s="330"/>
      <c r="F4746" s="330"/>
      <c r="G4746" s="330"/>
      <c r="H4746" s="331"/>
      <c r="I4746" s="332"/>
      <c r="J4746" s="332"/>
      <c r="K4746" s="332"/>
      <c r="L4746" s="332"/>
      <c r="M4746" s="332"/>
      <c r="N4746" s="333"/>
    </row>
    <row r="4747" spans="2:14" x14ac:dyDescent="0.2">
      <c r="B4747" s="328"/>
      <c r="C4747" s="328"/>
      <c r="D4747" s="329"/>
      <c r="E4747" s="330"/>
      <c r="F4747" s="330"/>
      <c r="G4747" s="330"/>
      <c r="H4747" s="331"/>
      <c r="I4747" s="332"/>
      <c r="J4747" s="332"/>
      <c r="K4747" s="332"/>
      <c r="L4747" s="332"/>
      <c r="M4747" s="332"/>
      <c r="N4747" s="333"/>
    </row>
    <row r="4748" spans="2:14" x14ac:dyDescent="0.2">
      <c r="B4748" s="328"/>
      <c r="C4748" s="328"/>
      <c r="D4748" s="329"/>
      <c r="E4748" s="330"/>
      <c r="F4748" s="330"/>
      <c r="G4748" s="330"/>
      <c r="H4748" s="331"/>
      <c r="I4748" s="332"/>
      <c r="J4748" s="332"/>
      <c r="K4748" s="332"/>
      <c r="L4748" s="332"/>
      <c r="M4748" s="332"/>
      <c r="N4748" s="333"/>
    </row>
    <row r="4749" spans="2:14" x14ac:dyDescent="0.2">
      <c r="B4749" s="328"/>
      <c r="C4749" s="328"/>
      <c r="D4749" s="329"/>
      <c r="E4749" s="330"/>
      <c r="F4749" s="330"/>
      <c r="G4749" s="330"/>
      <c r="H4749" s="331"/>
      <c r="I4749" s="332"/>
      <c r="J4749" s="332"/>
      <c r="K4749" s="332"/>
      <c r="L4749" s="332"/>
      <c r="M4749" s="332"/>
      <c r="N4749" s="333"/>
    </row>
    <row r="4750" spans="2:14" x14ac:dyDescent="0.2">
      <c r="B4750" s="328"/>
      <c r="C4750" s="328"/>
      <c r="D4750" s="329"/>
      <c r="E4750" s="330"/>
      <c r="F4750" s="330"/>
      <c r="G4750" s="330"/>
      <c r="H4750" s="331"/>
      <c r="I4750" s="332"/>
      <c r="J4750" s="332"/>
      <c r="K4750" s="332"/>
      <c r="L4750" s="332"/>
      <c r="M4750" s="332"/>
      <c r="N4750" s="333"/>
    </row>
    <row r="4751" spans="2:14" x14ac:dyDescent="0.2">
      <c r="B4751" s="328"/>
      <c r="C4751" s="328"/>
      <c r="D4751" s="329"/>
      <c r="E4751" s="330"/>
      <c r="F4751" s="330"/>
      <c r="G4751" s="330"/>
      <c r="H4751" s="331"/>
      <c r="I4751" s="332"/>
      <c r="J4751" s="332"/>
      <c r="K4751" s="332"/>
      <c r="L4751" s="332"/>
      <c r="M4751" s="332"/>
      <c r="N4751" s="333"/>
    </row>
    <row r="4752" spans="2:14" x14ac:dyDescent="0.2">
      <c r="B4752" s="328"/>
      <c r="C4752" s="328"/>
      <c r="D4752" s="329"/>
      <c r="E4752" s="330"/>
      <c r="F4752" s="330"/>
      <c r="G4752" s="330"/>
      <c r="H4752" s="331"/>
      <c r="I4752" s="332"/>
      <c r="J4752" s="332"/>
      <c r="K4752" s="332"/>
      <c r="L4752" s="332"/>
      <c r="M4752" s="332"/>
      <c r="N4752" s="333"/>
    </row>
    <row r="4753" spans="2:14" x14ac:dyDescent="0.2">
      <c r="B4753" s="328"/>
      <c r="C4753" s="328"/>
      <c r="D4753" s="329"/>
      <c r="E4753" s="330"/>
      <c r="F4753" s="330"/>
      <c r="G4753" s="330"/>
      <c r="H4753" s="331"/>
      <c r="I4753" s="332"/>
      <c r="J4753" s="332"/>
      <c r="K4753" s="332"/>
      <c r="L4753" s="332"/>
      <c r="M4753" s="332"/>
      <c r="N4753" s="333"/>
    </row>
    <row r="4754" spans="2:14" x14ac:dyDescent="0.2">
      <c r="B4754" s="328"/>
      <c r="C4754" s="328"/>
      <c r="D4754" s="329"/>
      <c r="E4754" s="330"/>
      <c r="F4754" s="330"/>
      <c r="G4754" s="330"/>
      <c r="H4754" s="331"/>
      <c r="I4754" s="332"/>
      <c r="J4754" s="332"/>
      <c r="K4754" s="332"/>
      <c r="L4754" s="332"/>
      <c r="M4754" s="332"/>
      <c r="N4754" s="333"/>
    </row>
    <row r="4755" spans="2:14" x14ac:dyDescent="0.2">
      <c r="B4755" s="328"/>
      <c r="C4755" s="328"/>
      <c r="D4755" s="329"/>
      <c r="E4755" s="330"/>
      <c r="F4755" s="330"/>
      <c r="G4755" s="330"/>
      <c r="H4755" s="331"/>
      <c r="I4755" s="332"/>
      <c r="J4755" s="332"/>
      <c r="K4755" s="332"/>
      <c r="L4755" s="332"/>
      <c r="M4755" s="332"/>
      <c r="N4755" s="333"/>
    </row>
    <row r="4756" spans="2:14" x14ac:dyDescent="0.2">
      <c r="B4756" s="328"/>
      <c r="C4756" s="328"/>
      <c r="D4756" s="329"/>
      <c r="E4756" s="330"/>
      <c r="F4756" s="330"/>
      <c r="G4756" s="330"/>
      <c r="H4756" s="331"/>
      <c r="I4756" s="332"/>
      <c r="J4756" s="332"/>
      <c r="K4756" s="332"/>
      <c r="L4756" s="332"/>
      <c r="M4756" s="332"/>
      <c r="N4756" s="333"/>
    </row>
    <row r="4757" spans="2:14" x14ac:dyDescent="0.2">
      <c r="B4757" s="328"/>
      <c r="C4757" s="328"/>
      <c r="D4757" s="329"/>
      <c r="E4757" s="330"/>
      <c r="F4757" s="330"/>
      <c r="G4757" s="330"/>
      <c r="H4757" s="331"/>
      <c r="I4757" s="332"/>
      <c r="J4757" s="332"/>
      <c r="K4757" s="332"/>
      <c r="L4757" s="332"/>
      <c r="M4757" s="332"/>
      <c r="N4757" s="333"/>
    </row>
    <row r="4758" spans="2:14" x14ac:dyDescent="0.2">
      <c r="B4758" s="328"/>
      <c r="C4758" s="328"/>
      <c r="D4758" s="329"/>
      <c r="E4758" s="330"/>
      <c r="F4758" s="330"/>
      <c r="G4758" s="330"/>
      <c r="H4758" s="331"/>
      <c r="I4758" s="332"/>
      <c r="J4758" s="332"/>
      <c r="K4758" s="332"/>
      <c r="L4758" s="332"/>
      <c r="M4758" s="332"/>
      <c r="N4758" s="333"/>
    </row>
    <row r="4759" spans="2:14" x14ac:dyDescent="0.2">
      <c r="B4759" s="328"/>
      <c r="C4759" s="328"/>
      <c r="D4759" s="329"/>
      <c r="E4759" s="330"/>
      <c r="F4759" s="330"/>
      <c r="G4759" s="330"/>
      <c r="H4759" s="331"/>
      <c r="I4759" s="332"/>
      <c r="J4759" s="332"/>
      <c r="K4759" s="332"/>
      <c r="L4759" s="332"/>
      <c r="M4759" s="332"/>
      <c r="N4759" s="333"/>
    </row>
    <row r="4760" spans="2:14" x14ac:dyDescent="0.2">
      <c r="B4760" s="328"/>
      <c r="C4760" s="328"/>
      <c r="D4760" s="329"/>
      <c r="E4760" s="330"/>
      <c r="F4760" s="330"/>
      <c r="G4760" s="330"/>
      <c r="H4760" s="331"/>
      <c r="I4760" s="332"/>
      <c r="J4760" s="332"/>
      <c r="K4760" s="332"/>
      <c r="L4760" s="332"/>
      <c r="M4760" s="332"/>
      <c r="N4760" s="333"/>
    </row>
    <row r="4761" spans="2:14" x14ac:dyDescent="0.2">
      <c r="B4761" s="328"/>
      <c r="C4761" s="328"/>
      <c r="D4761" s="329"/>
      <c r="E4761" s="330"/>
      <c r="F4761" s="330"/>
      <c r="G4761" s="330"/>
      <c r="H4761" s="331"/>
      <c r="I4761" s="332"/>
      <c r="J4761" s="332"/>
      <c r="K4761" s="332"/>
      <c r="L4761" s="332"/>
      <c r="M4761" s="332"/>
      <c r="N4761" s="333"/>
    </row>
    <row r="4762" spans="2:14" x14ac:dyDescent="0.2">
      <c r="B4762" s="328"/>
      <c r="C4762" s="328"/>
      <c r="D4762" s="329"/>
      <c r="E4762" s="330"/>
      <c r="F4762" s="330"/>
      <c r="G4762" s="330"/>
      <c r="H4762" s="331"/>
      <c r="I4762" s="332"/>
      <c r="J4762" s="332"/>
      <c r="K4762" s="332"/>
      <c r="L4762" s="332"/>
      <c r="M4762" s="332"/>
      <c r="N4762" s="333"/>
    </row>
    <row r="4763" spans="2:14" x14ac:dyDescent="0.2">
      <c r="B4763" s="328"/>
      <c r="C4763" s="328"/>
      <c r="D4763" s="329"/>
      <c r="E4763" s="330"/>
      <c r="F4763" s="330"/>
      <c r="G4763" s="330"/>
      <c r="H4763" s="331"/>
      <c r="I4763" s="332"/>
      <c r="J4763" s="332"/>
      <c r="K4763" s="332"/>
      <c r="L4763" s="332"/>
      <c r="M4763" s="332"/>
      <c r="N4763" s="333"/>
    </row>
    <row r="4764" spans="2:14" x14ac:dyDescent="0.2">
      <c r="B4764" s="328"/>
      <c r="C4764" s="328"/>
      <c r="D4764" s="329"/>
      <c r="E4764" s="330"/>
      <c r="F4764" s="330"/>
      <c r="G4764" s="330"/>
      <c r="H4764" s="331"/>
      <c r="I4764" s="332"/>
      <c r="J4764" s="332"/>
      <c r="K4764" s="332"/>
      <c r="L4764" s="332"/>
      <c r="M4764" s="332"/>
      <c r="N4764" s="333"/>
    </row>
    <row r="4765" spans="2:14" x14ac:dyDescent="0.2">
      <c r="B4765" s="328"/>
      <c r="C4765" s="328"/>
      <c r="D4765" s="329"/>
      <c r="E4765" s="330"/>
      <c r="F4765" s="330"/>
      <c r="G4765" s="330"/>
      <c r="H4765" s="331"/>
      <c r="I4765" s="332"/>
      <c r="J4765" s="332"/>
      <c r="K4765" s="332"/>
      <c r="L4765" s="332"/>
      <c r="M4765" s="332"/>
      <c r="N4765" s="333"/>
    </row>
    <row r="4766" spans="2:14" x14ac:dyDescent="0.2">
      <c r="B4766" s="328"/>
      <c r="C4766" s="328"/>
      <c r="D4766" s="329"/>
      <c r="E4766" s="330"/>
      <c r="F4766" s="330"/>
      <c r="G4766" s="330"/>
      <c r="H4766" s="331"/>
      <c r="I4766" s="332"/>
      <c r="J4766" s="332"/>
      <c r="K4766" s="332"/>
      <c r="L4766" s="332"/>
      <c r="M4766" s="332"/>
      <c r="N4766" s="333"/>
    </row>
    <row r="4767" spans="2:14" x14ac:dyDescent="0.2">
      <c r="B4767" s="328"/>
      <c r="C4767" s="328"/>
      <c r="D4767" s="329"/>
      <c r="E4767" s="330"/>
      <c r="F4767" s="330"/>
      <c r="G4767" s="330"/>
      <c r="H4767" s="331"/>
      <c r="I4767" s="332"/>
      <c r="J4767" s="332"/>
      <c r="K4767" s="332"/>
      <c r="L4767" s="332"/>
      <c r="M4767" s="332"/>
      <c r="N4767" s="333"/>
    </row>
    <row r="4768" spans="2:14" x14ac:dyDescent="0.2">
      <c r="B4768" s="328"/>
      <c r="C4768" s="328"/>
      <c r="D4768" s="329"/>
      <c r="E4768" s="330"/>
      <c r="F4768" s="330"/>
      <c r="G4768" s="330"/>
      <c r="H4768" s="331"/>
      <c r="I4768" s="332"/>
      <c r="J4768" s="332"/>
      <c r="K4768" s="332"/>
      <c r="L4768" s="332"/>
      <c r="M4768" s="332"/>
      <c r="N4768" s="333"/>
    </row>
    <row r="4769" spans="2:14" x14ac:dyDescent="0.2">
      <c r="B4769" s="328"/>
      <c r="C4769" s="328"/>
      <c r="D4769" s="329"/>
      <c r="E4769" s="330"/>
      <c r="F4769" s="330"/>
      <c r="G4769" s="330"/>
      <c r="H4769" s="331"/>
      <c r="I4769" s="332"/>
      <c r="J4769" s="332"/>
      <c r="K4769" s="332"/>
      <c r="L4769" s="332"/>
      <c r="M4769" s="332"/>
      <c r="N4769" s="333"/>
    </row>
    <row r="4770" spans="2:14" x14ac:dyDescent="0.2">
      <c r="B4770" s="328"/>
      <c r="C4770" s="328"/>
      <c r="D4770" s="329"/>
      <c r="E4770" s="330"/>
      <c r="F4770" s="330"/>
      <c r="G4770" s="330"/>
      <c r="H4770" s="331"/>
      <c r="I4770" s="332"/>
      <c r="J4770" s="332"/>
      <c r="K4770" s="332"/>
      <c r="L4770" s="332"/>
      <c r="M4770" s="332"/>
      <c r="N4770" s="333"/>
    </row>
    <row r="4771" spans="2:14" x14ac:dyDescent="0.2">
      <c r="B4771" s="328"/>
      <c r="C4771" s="328"/>
      <c r="D4771" s="329"/>
      <c r="E4771" s="330"/>
      <c r="F4771" s="330"/>
      <c r="G4771" s="330"/>
      <c r="H4771" s="331"/>
      <c r="I4771" s="332"/>
      <c r="J4771" s="332"/>
      <c r="K4771" s="332"/>
      <c r="L4771" s="332"/>
      <c r="M4771" s="332"/>
      <c r="N4771" s="333"/>
    </row>
    <row r="4772" spans="2:14" x14ac:dyDescent="0.2">
      <c r="B4772" s="328"/>
      <c r="C4772" s="328"/>
      <c r="D4772" s="329"/>
      <c r="E4772" s="330"/>
      <c r="F4772" s="330"/>
      <c r="G4772" s="330"/>
      <c r="H4772" s="331"/>
      <c r="I4772" s="332"/>
      <c r="J4772" s="332"/>
      <c r="K4772" s="332"/>
      <c r="L4772" s="332"/>
      <c r="M4772" s="332"/>
      <c r="N4772" s="333"/>
    </row>
    <row r="4773" spans="2:14" x14ac:dyDescent="0.2">
      <c r="B4773" s="328"/>
      <c r="C4773" s="328"/>
      <c r="D4773" s="329"/>
      <c r="E4773" s="330"/>
      <c r="F4773" s="330"/>
      <c r="G4773" s="330"/>
      <c r="H4773" s="331"/>
      <c r="I4773" s="332"/>
      <c r="J4773" s="332"/>
      <c r="K4773" s="332"/>
      <c r="L4773" s="332"/>
      <c r="M4773" s="332"/>
      <c r="N4773" s="333"/>
    </row>
    <row r="4774" spans="2:14" x14ac:dyDescent="0.2">
      <c r="B4774" s="328"/>
      <c r="C4774" s="328"/>
      <c r="D4774" s="329"/>
      <c r="E4774" s="330"/>
      <c r="F4774" s="330"/>
      <c r="G4774" s="330"/>
      <c r="H4774" s="331"/>
      <c r="I4774" s="332"/>
      <c r="J4774" s="332"/>
      <c r="K4774" s="332"/>
      <c r="L4774" s="332"/>
      <c r="M4774" s="332"/>
      <c r="N4774" s="333"/>
    </row>
    <row r="4775" spans="2:14" x14ac:dyDescent="0.2">
      <c r="B4775" s="328"/>
      <c r="C4775" s="328"/>
      <c r="D4775" s="329"/>
      <c r="E4775" s="330"/>
      <c r="F4775" s="330"/>
      <c r="G4775" s="330"/>
      <c r="H4775" s="331"/>
      <c r="I4775" s="332"/>
      <c r="J4775" s="332"/>
      <c r="K4775" s="332"/>
      <c r="L4775" s="332"/>
      <c r="M4775" s="332"/>
      <c r="N4775" s="333"/>
    </row>
    <row r="4776" spans="2:14" x14ac:dyDescent="0.2">
      <c r="B4776" s="328"/>
      <c r="C4776" s="328"/>
      <c r="D4776" s="329"/>
      <c r="E4776" s="330"/>
      <c r="F4776" s="330"/>
      <c r="G4776" s="330"/>
      <c r="H4776" s="331"/>
      <c r="I4776" s="332"/>
      <c r="J4776" s="332"/>
      <c r="K4776" s="332"/>
      <c r="L4776" s="332"/>
      <c r="M4776" s="332"/>
      <c r="N4776" s="333"/>
    </row>
    <row r="4777" spans="2:14" x14ac:dyDescent="0.2">
      <c r="B4777" s="328"/>
      <c r="C4777" s="328"/>
      <c r="D4777" s="329"/>
      <c r="E4777" s="330"/>
      <c r="F4777" s="330"/>
      <c r="G4777" s="330"/>
      <c r="H4777" s="331"/>
      <c r="I4777" s="332"/>
      <c r="J4777" s="332"/>
      <c r="K4777" s="332"/>
      <c r="L4777" s="332"/>
      <c r="M4777" s="332"/>
      <c r="N4777" s="333"/>
    </row>
    <row r="4778" spans="2:14" x14ac:dyDescent="0.2">
      <c r="B4778" s="328"/>
      <c r="C4778" s="328"/>
      <c r="D4778" s="329"/>
      <c r="E4778" s="330"/>
      <c r="F4778" s="330"/>
      <c r="G4778" s="330"/>
      <c r="H4778" s="331"/>
      <c r="I4778" s="332"/>
      <c r="J4778" s="332"/>
      <c r="K4778" s="332"/>
      <c r="L4778" s="332"/>
      <c r="M4778" s="332"/>
      <c r="N4778" s="333"/>
    </row>
    <row r="4779" spans="2:14" x14ac:dyDescent="0.2">
      <c r="B4779" s="328"/>
      <c r="C4779" s="328"/>
      <c r="D4779" s="329"/>
      <c r="E4779" s="330"/>
      <c r="F4779" s="330"/>
      <c r="G4779" s="330"/>
      <c r="H4779" s="331"/>
      <c r="I4779" s="332"/>
      <c r="J4779" s="332"/>
      <c r="K4779" s="332"/>
      <c r="L4779" s="332"/>
      <c r="M4779" s="332"/>
      <c r="N4779" s="333"/>
    </row>
    <row r="4780" spans="2:14" x14ac:dyDescent="0.2">
      <c r="B4780" s="328"/>
      <c r="C4780" s="328"/>
      <c r="D4780" s="329"/>
      <c r="E4780" s="330"/>
      <c r="F4780" s="330"/>
      <c r="G4780" s="330"/>
      <c r="H4780" s="331"/>
      <c r="I4780" s="332"/>
      <c r="J4780" s="332"/>
      <c r="K4780" s="332"/>
      <c r="L4780" s="332"/>
      <c r="M4780" s="332"/>
      <c r="N4780" s="333"/>
    </row>
    <row r="4781" spans="2:14" x14ac:dyDescent="0.2">
      <c r="B4781" s="328"/>
      <c r="C4781" s="328"/>
      <c r="D4781" s="329"/>
      <c r="E4781" s="330"/>
      <c r="F4781" s="330"/>
      <c r="G4781" s="330"/>
      <c r="H4781" s="331"/>
      <c r="I4781" s="332"/>
      <c r="J4781" s="332"/>
      <c r="K4781" s="332"/>
      <c r="L4781" s="332"/>
      <c r="M4781" s="332"/>
      <c r="N4781" s="333"/>
    </row>
    <row r="4782" spans="2:14" x14ac:dyDescent="0.2">
      <c r="B4782" s="328"/>
      <c r="C4782" s="328"/>
      <c r="D4782" s="329"/>
      <c r="E4782" s="330"/>
      <c r="F4782" s="330"/>
      <c r="G4782" s="330"/>
      <c r="H4782" s="331"/>
      <c r="I4782" s="332"/>
      <c r="J4782" s="332"/>
      <c r="K4782" s="332"/>
      <c r="L4782" s="332"/>
      <c r="M4782" s="332"/>
      <c r="N4782" s="333"/>
    </row>
    <row r="4783" spans="2:14" x14ac:dyDescent="0.2">
      <c r="B4783" s="328"/>
      <c r="C4783" s="328"/>
      <c r="D4783" s="329"/>
      <c r="E4783" s="330"/>
      <c r="F4783" s="330"/>
      <c r="G4783" s="330"/>
      <c r="H4783" s="331"/>
      <c r="I4783" s="332"/>
      <c r="J4783" s="332"/>
      <c r="K4783" s="332"/>
      <c r="L4783" s="332"/>
      <c r="M4783" s="332"/>
      <c r="N4783" s="333"/>
    </row>
    <row r="4784" spans="2:14" x14ac:dyDescent="0.2">
      <c r="B4784" s="328"/>
      <c r="C4784" s="328"/>
      <c r="D4784" s="329"/>
      <c r="E4784" s="330"/>
      <c r="F4784" s="330"/>
      <c r="G4784" s="330"/>
      <c r="H4784" s="331"/>
      <c r="I4784" s="332"/>
      <c r="J4784" s="332"/>
      <c r="K4784" s="332"/>
      <c r="L4784" s="332"/>
      <c r="M4784" s="332"/>
      <c r="N4784" s="333"/>
    </row>
    <row r="4785" spans="2:14" x14ac:dyDescent="0.2">
      <c r="B4785" s="328"/>
      <c r="C4785" s="328"/>
      <c r="D4785" s="329"/>
      <c r="E4785" s="330"/>
      <c r="F4785" s="330"/>
      <c r="G4785" s="330"/>
      <c r="H4785" s="331"/>
      <c r="I4785" s="332"/>
      <c r="J4785" s="332"/>
      <c r="K4785" s="332"/>
      <c r="L4785" s="332"/>
      <c r="M4785" s="332"/>
      <c r="N4785" s="333"/>
    </row>
    <row r="4786" spans="2:14" x14ac:dyDescent="0.2">
      <c r="B4786" s="328"/>
      <c r="C4786" s="328"/>
      <c r="D4786" s="329"/>
      <c r="E4786" s="330"/>
      <c r="F4786" s="330"/>
      <c r="G4786" s="330"/>
      <c r="H4786" s="331"/>
      <c r="I4786" s="332"/>
      <c r="J4786" s="332"/>
      <c r="K4786" s="332"/>
      <c r="L4786" s="332"/>
      <c r="M4786" s="332"/>
      <c r="N4786" s="333"/>
    </row>
    <row r="4787" spans="2:14" x14ac:dyDescent="0.2">
      <c r="B4787" s="328"/>
      <c r="C4787" s="328"/>
      <c r="D4787" s="329"/>
      <c r="E4787" s="330"/>
      <c r="F4787" s="330"/>
      <c r="G4787" s="330"/>
      <c r="H4787" s="331"/>
      <c r="I4787" s="332"/>
      <c r="J4787" s="332"/>
      <c r="K4787" s="332"/>
      <c r="L4787" s="332"/>
      <c r="M4787" s="332"/>
      <c r="N4787" s="333"/>
    </row>
    <row r="4788" spans="2:14" x14ac:dyDescent="0.2">
      <c r="B4788" s="328"/>
      <c r="C4788" s="328"/>
      <c r="D4788" s="329"/>
      <c r="E4788" s="330"/>
      <c r="F4788" s="330"/>
      <c r="G4788" s="330"/>
      <c r="H4788" s="331"/>
      <c r="I4788" s="332"/>
      <c r="J4788" s="332"/>
      <c r="K4788" s="332"/>
      <c r="L4788" s="332"/>
      <c r="M4788" s="332"/>
      <c r="N4788" s="333"/>
    </row>
    <row r="4789" spans="2:14" x14ac:dyDescent="0.2">
      <c r="B4789" s="328"/>
      <c r="C4789" s="328"/>
      <c r="D4789" s="329"/>
      <c r="E4789" s="330"/>
      <c r="F4789" s="330"/>
      <c r="G4789" s="330"/>
      <c r="H4789" s="331"/>
      <c r="I4789" s="332"/>
      <c r="J4789" s="332"/>
      <c r="K4789" s="332"/>
      <c r="L4789" s="332"/>
      <c r="M4789" s="332"/>
      <c r="N4789" s="333"/>
    </row>
    <row r="4790" spans="2:14" x14ac:dyDescent="0.2">
      <c r="B4790" s="328"/>
      <c r="C4790" s="328"/>
      <c r="D4790" s="329"/>
      <c r="E4790" s="330"/>
      <c r="F4790" s="330"/>
      <c r="G4790" s="330"/>
      <c r="H4790" s="331"/>
      <c r="I4790" s="332"/>
      <c r="J4790" s="332"/>
      <c r="K4790" s="332"/>
      <c r="L4790" s="332"/>
      <c r="M4790" s="332"/>
      <c r="N4790" s="333"/>
    </row>
    <row r="4791" spans="2:14" x14ac:dyDescent="0.2">
      <c r="B4791" s="328"/>
      <c r="C4791" s="328"/>
      <c r="D4791" s="329"/>
      <c r="E4791" s="330"/>
      <c r="F4791" s="330"/>
      <c r="G4791" s="330"/>
      <c r="H4791" s="331"/>
      <c r="I4791" s="332"/>
      <c r="J4791" s="332"/>
      <c r="K4791" s="332"/>
      <c r="L4791" s="332"/>
      <c r="M4791" s="332"/>
      <c r="N4791" s="333"/>
    </row>
    <row r="4792" spans="2:14" x14ac:dyDescent="0.2">
      <c r="B4792" s="328"/>
      <c r="C4792" s="328"/>
      <c r="D4792" s="329"/>
      <c r="E4792" s="330"/>
      <c r="F4792" s="330"/>
      <c r="G4792" s="330"/>
      <c r="H4792" s="331"/>
      <c r="I4792" s="332"/>
      <c r="J4792" s="332"/>
      <c r="K4792" s="332"/>
      <c r="L4792" s="332"/>
      <c r="M4792" s="332"/>
      <c r="N4792" s="333"/>
    </row>
    <row r="4793" spans="2:14" x14ac:dyDescent="0.2">
      <c r="B4793" s="328"/>
      <c r="C4793" s="328"/>
      <c r="D4793" s="329"/>
      <c r="E4793" s="330"/>
      <c r="F4793" s="330"/>
      <c r="G4793" s="330"/>
      <c r="H4793" s="331"/>
      <c r="I4793" s="332"/>
      <c r="J4793" s="332"/>
      <c r="K4793" s="332"/>
      <c r="L4793" s="332"/>
      <c r="M4793" s="332"/>
      <c r="N4793" s="333"/>
    </row>
    <row r="4794" spans="2:14" x14ac:dyDescent="0.2">
      <c r="B4794" s="328"/>
      <c r="C4794" s="328"/>
      <c r="D4794" s="329"/>
      <c r="E4794" s="330"/>
      <c r="F4794" s="330"/>
      <c r="G4794" s="330"/>
      <c r="H4794" s="331"/>
      <c r="I4794" s="332"/>
      <c r="J4794" s="332"/>
      <c r="K4794" s="332"/>
      <c r="L4794" s="332"/>
      <c r="M4794" s="332"/>
      <c r="N4794" s="333"/>
    </row>
    <row r="4795" spans="2:14" x14ac:dyDescent="0.2">
      <c r="B4795" s="328"/>
      <c r="C4795" s="328"/>
      <c r="D4795" s="329"/>
      <c r="E4795" s="330"/>
      <c r="F4795" s="330"/>
      <c r="G4795" s="330"/>
      <c r="H4795" s="331"/>
      <c r="I4795" s="332"/>
      <c r="J4795" s="332"/>
      <c r="K4795" s="332"/>
      <c r="L4795" s="332"/>
      <c r="M4795" s="332"/>
      <c r="N4795" s="333"/>
    </row>
    <row r="4796" spans="2:14" x14ac:dyDescent="0.2">
      <c r="B4796" s="328"/>
      <c r="C4796" s="328"/>
      <c r="D4796" s="329"/>
      <c r="E4796" s="330"/>
      <c r="F4796" s="330"/>
      <c r="G4796" s="330"/>
      <c r="H4796" s="331"/>
      <c r="I4796" s="332"/>
      <c r="J4796" s="332"/>
      <c r="K4796" s="332"/>
      <c r="L4796" s="332"/>
      <c r="M4796" s="332"/>
      <c r="N4796" s="333"/>
    </row>
    <row r="4797" spans="2:14" x14ac:dyDescent="0.2">
      <c r="B4797" s="328"/>
      <c r="C4797" s="328"/>
      <c r="D4797" s="329"/>
      <c r="E4797" s="330"/>
      <c r="F4797" s="330"/>
      <c r="G4797" s="330"/>
      <c r="H4797" s="331"/>
      <c r="I4797" s="332"/>
      <c r="J4797" s="332"/>
      <c r="K4797" s="332"/>
      <c r="L4797" s="332"/>
      <c r="M4797" s="332"/>
      <c r="N4797" s="333"/>
    </row>
    <row r="4798" spans="2:14" x14ac:dyDescent="0.2">
      <c r="B4798" s="328"/>
      <c r="C4798" s="328"/>
      <c r="D4798" s="329"/>
      <c r="E4798" s="330"/>
      <c r="F4798" s="330"/>
      <c r="G4798" s="330"/>
      <c r="H4798" s="331"/>
      <c r="I4798" s="332"/>
      <c r="J4798" s="332"/>
      <c r="K4798" s="332"/>
      <c r="L4798" s="332"/>
      <c r="M4798" s="332"/>
      <c r="N4798" s="333"/>
    </row>
    <row r="4799" spans="2:14" x14ac:dyDescent="0.2">
      <c r="B4799" s="328"/>
      <c r="C4799" s="328"/>
      <c r="D4799" s="329"/>
      <c r="E4799" s="330"/>
      <c r="F4799" s="330"/>
      <c r="G4799" s="330"/>
      <c r="H4799" s="331"/>
      <c r="I4799" s="332"/>
      <c r="J4799" s="332"/>
      <c r="K4799" s="332"/>
      <c r="L4799" s="332"/>
      <c r="M4799" s="332"/>
      <c r="N4799" s="333"/>
    </row>
    <row r="4800" spans="2:14" x14ac:dyDescent="0.2">
      <c r="B4800" s="328"/>
      <c r="C4800" s="328"/>
      <c r="D4800" s="329"/>
      <c r="E4800" s="330"/>
      <c r="F4800" s="330"/>
      <c r="G4800" s="330"/>
      <c r="H4800" s="331"/>
      <c r="I4800" s="332"/>
      <c r="J4800" s="332"/>
      <c r="K4800" s="332"/>
      <c r="L4800" s="332"/>
      <c r="M4800" s="332"/>
      <c r="N4800" s="333"/>
    </row>
    <row r="4801" spans="2:14" x14ac:dyDescent="0.2">
      <c r="B4801" s="328"/>
      <c r="C4801" s="328"/>
      <c r="D4801" s="329"/>
      <c r="E4801" s="330"/>
      <c r="F4801" s="330"/>
      <c r="G4801" s="330"/>
      <c r="H4801" s="331"/>
      <c r="I4801" s="332"/>
      <c r="J4801" s="332"/>
      <c r="K4801" s="332"/>
      <c r="L4801" s="332"/>
      <c r="M4801" s="332"/>
      <c r="N4801" s="333"/>
    </row>
    <row r="4802" spans="2:14" x14ac:dyDescent="0.2">
      <c r="B4802" s="328"/>
      <c r="C4802" s="328"/>
      <c r="D4802" s="329"/>
      <c r="E4802" s="330"/>
      <c r="F4802" s="330"/>
      <c r="G4802" s="330"/>
      <c r="H4802" s="331"/>
      <c r="I4802" s="332"/>
      <c r="J4802" s="332"/>
      <c r="K4802" s="332"/>
      <c r="L4802" s="332"/>
      <c r="M4802" s="332"/>
      <c r="N4802" s="333"/>
    </row>
    <row r="4803" spans="2:14" x14ac:dyDescent="0.2">
      <c r="B4803" s="328"/>
      <c r="C4803" s="328"/>
      <c r="D4803" s="329"/>
      <c r="E4803" s="330"/>
      <c r="F4803" s="330"/>
      <c r="G4803" s="330"/>
      <c r="H4803" s="331"/>
      <c r="I4803" s="332"/>
      <c r="J4803" s="332"/>
      <c r="K4803" s="332"/>
      <c r="L4803" s="332"/>
      <c r="M4803" s="332"/>
      <c r="N4803" s="333"/>
    </row>
    <row r="4804" spans="2:14" x14ac:dyDescent="0.2">
      <c r="B4804" s="328"/>
      <c r="C4804" s="328"/>
      <c r="D4804" s="329"/>
      <c r="E4804" s="330"/>
      <c r="F4804" s="330"/>
      <c r="G4804" s="330"/>
      <c r="H4804" s="331"/>
      <c r="I4804" s="332"/>
      <c r="J4804" s="332"/>
      <c r="K4804" s="332"/>
      <c r="L4804" s="332"/>
      <c r="M4804" s="332"/>
      <c r="N4804" s="333"/>
    </row>
    <row r="4805" spans="2:14" x14ac:dyDescent="0.2">
      <c r="B4805" s="328"/>
      <c r="C4805" s="328"/>
      <c r="D4805" s="329"/>
      <c r="E4805" s="330"/>
      <c r="F4805" s="330"/>
      <c r="G4805" s="330"/>
      <c r="H4805" s="331"/>
      <c r="I4805" s="332"/>
      <c r="J4805" s="332"/>
      <c r="K4805" s="332"/>
      <c r="L4805" s="332"/>
      <c r="M4805" s="332"/>
      <c r="N4805" s="333"/>
    </row>
    <row r="4806" spans="2:14" x14ac:dyDescent="0.2">
      <c r="B4806" s="328"/>
      <c r="C4806" s="328"/>
      <c r="D4806" s="329"/>
      <c r="E4806" s="330"/>
      <c r="F4806" s="330"/>
      <c r="G4806" s="330"/>
      <c r="H4806" s="331"/>
      <c r="I4806" s="332"/>
      <c r="J4806" s="332"/>
      <c r="K4806" s="332"/>
      <c r="L4806" s="332"/>
      <c r="M4806" s="332"/>
      <c r="N4806" s="333"/>
    </row>
    <row r="4807" spans="2:14" x14ac:dyDescent="0.2">
      <c r="B4807" s="328"/>
      <c r="C4807" s="328"/>
      <c r="D4807" s="329"/>
      <c r="E4807" s="330"/>
      <c r="F4807" s="330"/>
      <c r="G4807" s="330"/>
      <c r="H4807" s="331"/>
      <c r="I4807" s="332"/>
      <c r="J4807" s="332"/>
      <c r="K4807" s="332"/>
      <c r="L4807" s="332"/>
      <c r="M4807" s="332"/>
      <c r="N4807" s="333"/>
    </row>
    <row r="4808" spans="2:14" x14ac:dyDescent="0.2">
      <c r="B4808" s="328"/>
      <c r="C4808" s="328"/>
      <c r="D4808" s="329"/>
      <c r="E4808" s="330"/>
      <c r="F4808" s="330"/>
      <c r="G4808" s="330"/>
      <c r="H4808" s="331"/>
      <c r="I4808" s="332"/>
      <c r="J4808" s="332"/>
      <c r="K4808" s="332"/>
      <c r="L4808" s="332"/>
      <c r="M4808" s="332"/>
      <c r="N4808" s="333"/>
    </row>
    <row r="4809" spans="2:14" x14ac:dyDescent="0.2">
      <c r="B4809" s="328"/>
      <c r="C4809" s="328"/>
      <c r="D4809" s="329"/>
      <c r="E4809" s="330"/>
      <c r="F4809" s="330"/>
      <c r="G4809" s="330"/>
      <c r="H4809" s="331"/>
      <c r="I4809" s="332"/>
      <c r="J4809" s="332"/>
      <c r="K4809" s="332"/>
      <c r="L4809" s="332"/>
      <c r="M4809" s="332"/>
      <c r="N4809" s="333"/>
    </row>
    <row r="4810" spans="2:14" x14ac:dyDescent="0.2">
      <c r="B4810" s="328"/>
      <c r="C4810" s="328"/>
      <c r="D4810" s="329"/>
      <c r="E4810" s="330"/>
      <c r="F4810" s="330"/>
      <c r="G4810" s="330"/>
      <c r="H4810" s="331"/>
      <c r="I4810" s="332"/>
      <c r="J4810" s="332"/>
      <c r="K4810" s="332"/>
      <c r="L4810" s="332"/>
      <c r="M4810" s="332"/>
      <c r="N4810" s="333"/>
    </row>
    <row r="4811" spans="2:14" x14ac:dyDescent="0.2">
      <c r="B4811" s="328"/>
      <c r="C4811" s="328"/>
      <c r="D4811" s="329"/>
      <c r="E4811" s="330"/>
      <c r="F4811" s="330"/>
      <c r="G4811" s="330"/>
      <c r="H4811" s="331"/>
      <c r="I4811" s="332"/>
      <c r="J4811" s="332"/>
      <c r="K4811" s="332"/>
      <c r="L4811" s="332"/>
      <c r="M4811" s="332"/>
      <c r="N4811" s="333"/>
    </row>
    <row r="4812" spans="2:14" x14ac:dyDescent="0.2">
      <c r="B4812" s="328"/>
      <c r="C4812" s="328"/>
      <c r="D4812" s="329"/>
      <c r="E4812" s="330"/>
      <c r="F4812" s="330"/>
      <c r="G4812" s="330"/>
      <c r="H4812" s="331"/>
      <c r="I4812" s="332"/>
      <c r="J4812" s="332"/>
      <c r="K4812" s="332"/>
      <c r="L4812" s="332"/>
      <c r="M4812" s="332"/>
      <c r="N4812" s="333"/>
    </row>
    <row r="4813" spans="2:14" x14ac:dyDescent="0.2">
      <c r="B4813" s="328"/>
      <c r="C4813" s="328"/>
      <c r="D4813" s="329"/>
      <c r="E4813" s="330"/>
      <c r="F4813" s="330"/>
      <c r="G4813" s="330"/>
      <c r="H4813" s="331"/>
      <c r="I4813" s="332"/>
      <c r="J4813" s="332"/>
      <c r="K4813" s="332"/>
      <c r="L4813" s="332"/>
      <c r="M4813" s="332"/>
      <c r="N4813" s="333"/>
    </row>
    <row r="4814" spans="2:14" x14ac:dyDescent="0.2">
      <c r="B4814" s="328"/>
      <c r="C4814" s="328"/>
      <c r="D4814" s="329"/>
      <c r="E4814" s="330"/>
      <c r="F4814" s="330"/>
      <c r="G4814" s="330"/>
      <c r="H4814" s="331"/>
      <c r="I4814" s="332"/>
      <c r="J4814" s="332"/>
      <c r="K4814" s="332"/>
      <c r="L4814" s="332"/>
      <c r="M4814" s="332"/>
      <c r="N4814" s="333"/>
    </row>
    <row r="4815" spans="2:14" x14ac:dyDescent="0.2">
      <c r="B4815" s="328"/>
      <c r="C4815" s="328"/>
      <c r="D4815" s="329"/>
      <c r="E4815" s="330"/>
      <c r="F4815" s="330"/>
      <c r="G4815" s="330"/>
      <c r="H4815" s="331"/>
      <c r="I4815" s="332"/>
      <c r="J4815" s="332"/>
      <c r="K4815" s="332"/>
      <c r="L4815" s="332"/>
      <c r="M4815" s="332"/>
      <c r="N4815" s="333"/>
    </row>
    <row r="4816" spans="2:14" x14ac:dyDescent="0.2">
      <c r="B4816" s="328"/>
      <c r="C4816" s="328"/>
      <c r="D4816" s="329"/>
      <c r="E4816" s="330"/>
      <c r="F4816" s="330"/>
      <c r="G4816" s="330"/>
      <c r="H4816" s="331"/>
      <c r="I4816" s="332"/>
      <c r="J4816" s="332"/>
      <c r="K4816" s="332"/>
      <c r="L4816" s="332"/>
      <c r="M4816" s="332"/>
      <c r="N4816" s="333"/>
    </row>
    <row r="4817" spans="2:14" x14ac:dyDescent="0.2">
      <c r="B4817" s="328"/>
      <c r="C4817" s="328"/>
      <c r="D4817" s="329"/>
      <c r="E4817" s="330"/>
      <c r="F4817" s="330"/>
      <c r="G4817" s="330"/>
      <c r="H4817" s="331"/>
      <c r="I4817" s="332"/>
      <c r="J4817" s="332"/>
      <c r="K4817" s="332"/>
      <c r="L4817" s="332"/>
      <c r="M4817" s="332"/>
      <c r="N4817" s="333"/>
    </row>
    <row r="4818" spans="2:14" x14ac:dyDescent="0.2">
      <c r="B4818" s="328"/>
      <c r="C4818" s="328"/>
      <c r="D4818" s="329"/>
      <c r="E4818" s="330"/>
      <c r="F4818" s="330"/>
      <c r="G4818" s="330"/>
      <c r="H4818" s="331"/>
      <c r="I4818" s="332"/>
      <c r="J4818" s="332"/>
      <c r="K4818" s="332"/>
      <c r="L4818" s="332"/>
      <c r="M4818" s="332"/>
      <c r="N4818" s="333"/>
    </row>
    <row r="4819" spans="2:14" x14ac:dyDescent="0.2">
      <c r="B4819" s="328"/>
      <c r="C4819" s="328"/>
      <c r="D4819" s="329"/>
      <c r="E4819" s="330"/>
      <c r="F4819" s="330"/>
      <c r="G4819" s="330"/>
      <c r="H4819" s="331"/>
      <c r="I4819" s="332"/>
      <c r="J4819" s="332"/>
      <c r="K4819" s="332"/>
      <c r="L4819" s="332"/>
      <c r="M4819" s="332"/>
      <c r="N4819" s="333"/>
    </row>
    <row r="4820" spans="2:14" x14ac:dyDescent="0.2">
      <c r="B4820" s="328"/>
      <c r="C4820" s="328"/>
      <c r="D4820" s="329"/>
      <c r="E4820" s="330"/>
      <c r="F4820" s="330"/>
      <c r="G4820" s="330"/>
      <c r="H4820" s="331"/>
      <c r="I4820" s="332"/>
      <c r="J4820" s="332"/>
      <c r="K4820" s="332"/>
      <c r="L4820" s="332"/>
      <c r="M4820" s="332"/>
      <c r="N4820" s="333"/>
    </row>
    <row r="4821" spans="2:14" x14ac:dyDescent="0.2">
      <c r="B4821" s="328"/>
      <c r="C4821" s="328"/>
      <c r="D4821" s="329"/>
      <c r="E4821" s="330"/>
      <c r="F4821" s="330"/>
      <c r="G4821" s="330"/>
      <c r="H4821" s="331"/>
      <c r="I4821" s="332"/>
      <c r="J4821" s="332"/>
      <c r="K4821" s="332"/>
      <c r="L4821" s="332"/>
      <c r="M4821" s="332"/>
      <c r="N4821" s="333"/>
    </row>
    <row r="4822" spans="2:14" x14ac:dyDescent="0.2">
      <c r="B4822" s="328"/>
      <c r="C4822" s="328"/>
      <c r="D4822" s="329"/>
      <c r="E4822" s="330"/>
      <c r="F4822" s="330"/>
      <c r="G4822" s="330"/>
      <c r="H4822" s="331"/>
      <c r="I4822" s="332"/>
      <c r="J4822" s="332"/>
      <c r="K4822" s="332"/>
      <c r="L4822" s="332"/>
      <c r="M4822" s="332"/>
      <c r="N4822" s="333"/>
    </row>
    <row r="4823" spans="2:14" x14ac:dyDescent="0.2">
      <c r="B4823" s="328"/>
      <c r="C4823" s="328"/>
      <c r="D4823" s="329"/>
      <c r="E4823" s="330"/>
      <c r="F4823" s="330"/>
      <c r="G4823" s="330"/>
      <c r="H4823" s="331"/>
      <c r="I4823" s="332"/>
      <c r="J4823" s="332"/>
      <c r="K4823" s="332"/>
      <c r="L4823" s="332"/>
      <c r="M4823" s="332"/>
      <c r="N4823" s="333"/>
    </row>
    <row r="4824" spans="2:14" x14ac:dyDescent="0.2">
      <c r="B4824" s="328"/>
      <c r="C4824" s="328"/>
      <c r="D4824" s="329"/>
      <c r="E4824" s="330"/>
      <c r="F4824" s="330"/>
      <c r="G4824" s="330"/>
      <c r="H4824" s="331"/>
      <c r="I4824" s="332"/>
      <c r="J4824" s="332"/>
      <c r="K4824" s="332"/>
      <c r="L4824" s="332"/>
      <c r="M4824" s="332"/>
      <c r="N4824" s="333"/>
    </row>
    <row r="4825" spans="2:14" x14ac:dyDescent="0.2">
      <c r="B4825" s="328"/>
      <c r="C4825" s="328"/>
      <c r="D4825" s="329"/>
      <c r="E4825" s="330"/>
      <c r="F4825" s="330"/>
      <c r="G4825" s="330"/>
      <c r="H4825" s="331"/>
      <c r="I4825" s="332"/>
      <c r="J4825" s="332"/>
      <c r="K4825" s="332"/>
      <c r="L4825" s="332"/>
      <c r="M4825" s="332"/>
      <c r="N4825" s="333"/>
    </row>
    <row r="4826" spans="2:14" x14ac:dyDescent="0.2">
      <c r="B4826" s="328"/>
      <c r="C4826" s="328"/>
      <c r="D4826" s="329"/>
      <c r="E4826" s="330"/>
      <c r="F4826" s="330"/>
      <c r="G4826" s="330"/>
      <c r="H4826" s="331"/>
      <c r="I4826" s="332"/>
      <c r="J4826" s="332"/>
      <c r="K4826" s="332"/>
      <c r="L4826" s="332"/>
      <c r="M4826" s="332"/>
      <c r="N4826" s="333"/>
    </row>
    <row r="4827" spans="2:14" x14ac:dyDescent="0.2">
      <c r="B4827" s="328"/>
      <c r="C4827" s="328"/>
      <c r="D4827" s="329"/>
      <c r="E4827" s="330"/>
      <c r="F4827" s="330"/>
      <c r="G4827" s="330"/>
      <c r="H4827" s="331"/>
      <c r="I4827" s="332"/>
      <c r="J4827" s="332"/>
      <c r="K4827" s="332"/>
      <c r="L4827" s="332"/>
      <c r="M4827" s="332"/>
      <c r="N4827" s="333"/>
    </row>
    <row r="4828" spans="2:14" x14ac:dyDescent="0.2">
      <c r="B4828" s="328"/>
      <c r="C4828" s="328"/>
      <c r="D4828" s="329"/>
      <c r="E4828" s="330"/>
      <c r="F4828" s="330"/>
      <c r="G4828" s="330"/>
      <c r="H4828" s="331"/>
      <c r="I4828" s="332"/>
      <c r="J4828" s="332"/>
      <c r="K4828" s="332"/>
      <c r="L4828" s="332"/>
      <c r="M4828" s="332"/>
      <c r="N4828" s="333"/>
    </row>
    <row r="4829" spans="2:14" x14ac:dyDescent="0.2">
      <c r="B4829" s="328"/>
      <c r="C4829" s="328"/>
      <c r="D4829" s="329"/>
      <c r="E4829" s="330"/>
      <c r="F4829" s="330"/>
      <c r="G4829" s="330"/>
      <c r="H4829" s="331"/>
      <c r="I4829" s="332"/>
      <c r="J4829" s="332"/>
      <c r="K4829" s="332"/>
      <c r="L4829" s="332"/>
      <c r="M4829" s="332"/>
      <c r="N4829" s="333"/>
    </row>
    <row r="4830" spans="2:14" x14ac:dyDescent="0.2">
      <c r="B4830" s="328"/>
      <c r="C4830" s="328"/>
      <c r="D4830" s="329"/>
      <c r="E4830" s="330"/>
      <c r="F4830" s="330"/>
      <c r="G4830" s="330"/>
      <c r="H4830" s="331"/>
      <c r="I4830" s="332"/>
      <c r="J4830" s="332"/>
      <c r="K4830" s="332"/>
      <c r="L4830" s="332"/>
      <c r="M4830" s="332"/>
      <c r="N4830" s="333"/>
    </row>
    <row r="4831" spans="2:14" x14ac:dyDescent="0.2">
      <c r="B4831" s="328"/>
      <c r="C4831" s="328"/>
      <c r="D4831" s="329"/>
      <c r="E4831" s="330"/>
      <c r="F4831" s="330"/>
      <c r="G4831" s="330"/>
      <c r="H4831" s="331"/>
      <c r="I4831" s="332"/>
      <c r="J4831" s="332"/>
      <c r="K4831" s="332"/>
      <c r="L4831" s="332"/>
      <c r="M4831" s="332"/>
      <c r="N4831" s="333"/>
    </row>
    <row r="4832" spans="2:14" x14ac:dyDescent="0.2">
      <c r="B4832" s="328"/>
      <c r="C4832" s="328"/>
      <c r="D4832" s="329"/>
      <c r="E4832" s="330"/>
      <c r="F4832" s="330"/>
      <c r="G4832" s="330"/>
      <c r="H4832" s="331"/>
      <c r="I4832" s="332"/>
      <c r="J4832" s="332"/>
      <c r="K4832" s="332"/>
      <c r="L4832" s="332"/>
      <c r="M4832" s="332"/>
      <c r="N4832" s="333"/>
    </row>
    <row r="4833" spans="2:14" x14ac:dyDescent="0.2">
      <c r="B4833" s="328"/>
      <c r="C4833" s="328"/>
      <c r="D4833" s="329"/>
      <c r="E4833" s="330"/>
      <c r="F4833" s="330"/>
      <c r="G4833" s="330"/>
      <c r="H4833" s="331"/>
      <c r="I4833" s="332"/>
      <c r="J4833" s="332"/>
      <c r="K4833" s="332"/>
      <c r="L4833" s="332"/>
      <c r="M4833" s="332"/>
      <c r="N4833" s="333"/>
    </row>
    <row r="4834" spans="2:14" x14ac:dyDescent="0.2">
      <c r="B4834" s="328"/>
      <c r="C4834" s="328"/>
      <c r="D4834" s="329"/>
      <c r="E4834" s="330"/>
      <c r="F4834" s="330"/>
      <c r="G4834" s="330"/>
      <c r="H4834" s="331"/>
      <c r="I4834" s="332"/>
      <c r="J4834" s="332"/>
      <c r="K4834" s="332"/>
      <c r="L4834" s="332"/>
      <c r="M4834" s="332"/>
      <c r="N4834" s="333"/>
    </row>
    <row r="4835" spans="2:14" x14ac:dyDescent="0.2">
      <c r="B4835" s="328"/>
      <c r="C4835" s="328"/>
      <c r="D4835" s="329"/>
      <c r="E4835" s="330"/>
      <c r="F4835" s="330"/>
      <c r="G4835" s="330"/>
      <c r="H4835" s="331"/>
      <c r="I4835" s="332"/>
      <c r="J4835" s="332"/>
      <c r="K4835" s="332"/>
      <c r="L4835" s="332"/>
      <c r="M4835" s="332"/>
      <c r="N4835" s="333"/>
    </row>
    <row r="4836" spans="2:14" x14ac:dyDescent="0.2">
      <c r="B4836" s="328"/>
      <c r="C4836" s="328"/>
      <c r="D4836" s="329"/>
      <c r="E4836" s="330"/>
      <c r="F4836" s="330"/>
      <c r="G4836" s="330"/>
      <c r="H4836" s="331"/>
      <c r="I4836" s="332"/>
      <c r="J4836" s="332"/>
      <c r="K4836" s="332"/>
      <c r="L4836" s="332"/>
      <c r="M4836" s="332"/>
      <c r="N4836" s="333"/>
    </row>
    <row r="4837" spans="2:14" x14ac:dyDescent="0.2">
      <c r="B4837" s="328"/>
      <c r="C4837" s="328"/>
      <c r="D4837" s="329"/>
      <c r="E4837" s="330"/>
      <c r="F4837" s="330"/>
      <c r="G4837" s="330"/>
      <c r="H4837" s="331"/>
      <c r="I4837" s="332"/>
      <c r="J4837" s="332"/>
      <c r="K4837" s="332"/>
      <c r="L4837" s="332"/>
      <c r="M4837" s="332"/>
      <c r="N4837" s="333"/>
    </row>
    <row r="4838" spans="2:14" x14ac:dyDescent="0.2">
      <c r="B4838" s="328"/>
      <c r="C4838" s="328"/>
      <c r="D4838" s="329"/>
      <c r="E4838" s="330"/>
      <c r="F4838" s="330"/>
      <c r="G4838" s="330"/>
      <c r="H4838" s="331"/>
      <c r="I4838" s="332"/>
      <c r="J4838" s="332"/>
      <c r="K4838" s="332"/>
      <c r="L4838" s="332"/>
      <c r="M4838" s="332"/>
      <c r="N4838" s="333"/>
    </row>
    <row r="4839" spans="2:14" x14ac:dyDescent="0.2">
      <c r="B4839" s="328"/>
      <c r="C4839" s="328"/>
      <c r="D4839" s="329"/>
      <c r="E4839" s="330"/>
      <c r="F4839" s="330"/>
      <c r="G4839" s="330"/>
      <c r="H4839" s="331"/>
      <c r="I4839" s="332"/>
      <c r="J4839" s="332"/>
      <c r="K4839" s="332"/>
      <c r="L4839" s="332"/>
      <c r="M4839" s="332"/>
      <c r="N4839" s="333"/>
    </row>
    <row r="4840" spans="2:14" x14ac:dyDescent="0.2">
      <c r="B4840" s="328"/>
      <c r="C4840" s="328"/>
      <c r="D4840" s="329"/>
      <c r="E4840" s="330"/>
      <c r="F4840" s="330"/>
      <c r="G4840" s="330"/>
      <c r="H4840" s="331"/>
      <c r="I4840" s="332"/>
      <c r="J4840" s="332"/>
      <c r="K4840" s="332"/>
      <c r="L4840" s="332"/>
      <c r="M4840" s="332"/>
      <c r="N4840" s="333"/>
    </row>
    <row r="4841" spans="2:14" x14ac:dyDescent="0.2">
      <c r="B4841" s="328"/>
      <c r="C4841" s="328"/>
      <c r="D4841" s="329"/>
      <c r="E4841" s="330"/>
      <c r="F4841" s="330"/>
      <c r="G4841" s="330"/>
      <c r="H4841" s="331"/>
      <c r="I4841" s="332"/>
      <c r="J4841" s="332"/>
      <c r="K4841" s="332"/>
      <c r="L4841" s="332"/>
      <c r="M4841" s="332"/>
      <c r="N4841" s="333"/>
    </row>
    <row r="4842" spans="2:14" x14ac:dyDescent="0.2">
      <c r="B4842" s="328"/>
      <c r="C4842" s="328"/>
      <c r="D4842" s="329"/>
      <c r="E4842" s="330"/>
      <c r="F4842" s="330"/>
      <c r="G4842" s="330"/>
      <c r="H4842" s="331"/>
      <c r="I4842" s="332"/>
      <c r="J4842" s="332"/>
      <c r="K4842" s="332"/>
      <c r="L4842" s="332"/>
      <c r="M4842" s="332"/>
      <c r="N4842" s="333"/>
    </row>
    <row r="4843" spans="2:14" x14ac:dyDescent="0.2">
      <c r="B4843" s="328"/>
      <c r="C4843" s="328"/>
      <c r="D4843" s="329"/>
      <c r="E4843" s="330"/>
      <c r="F4843" s="330"/>
      <c r="G4843" s="330"/>
      <c r="H4843" s="331"/>
      <c r="I4843" s="332"/>
      <c r="J4843" s="332"/>
      <c r="K4843" s="332"/>
      <c r="L4843" s="332"/>
      <c r="M4843" s="332"/>
      <c r="N4843" s="333"/>
    </row>
    <row r="4844" spans="2:14" x14ac:dyDescent="0.2">
      <c r="B4844" s="328"/>
      <c r="C4844" s="328"/>
      <c r="D4844" s="329"/>
      <c r="E4844" s="330"/>
      <c r="F4844" s="330"/>
      <c r="G4844" s="330"/>
      <c r="H4844" s="331"/>
      <c r="I4844" s="332"/>
      <c r="J4844" s="332"/>
      <c r="K4844" s="332"/>
      <c r="L4844" s="332"/>
      <c r="M4844" s="332"/>
      <c r="N4844" s="333"/>
    </row>
    <row r="4845" spans="2:14" x14ac:dyDescent="0.2">
      <c r="B4845" s="328"/>
      <c r="C4845" s="328"/>
      <c r="D4845" s="329"/>
      <c r="E4845" s="330"/>
      <c r="F4845" s="330"/>
      <c r="G4845" s="330"/>
      <c r="H4845" s="331"/>
      <c r="I4845" s="332"/>
      <c r="J4845" s="332"/>
      <c r="K4845" s="332"/>
      <c r="L4845" s="332"/>
      <c r="M4845" s="332"/>
      <c r="N4845" s="333"/>
    </row>
    <row r="4846" spans="2:14" x14ac:dyDescent="0.2">
      <c r="B4846" s="328"/>
      <c r="C4846" s="328"/>
      <c r="D4846" s="329"/>
      <c r="E4846" s="330"/>
      <c r="F4846" s="330"/>
      <c r="G4846" s="330"/>
      <c r="H4846" s="331"/>
      <c r="I4846" s="332"/>
      <c r="J4846" s="332"/>
      <c r="K4846" s="332"/>
      <c r="L4846" s="332"/>
      <c r="M4846" s="332"/>
      <c r="N4846" s="333"/>
    </row>
    <row r="4847" spans="2:14" x14ac:dyDescent="0.2">
      <c r="B4847" s="328"/>
      <c r="C4847" s="328"/>
      <c r="D4847" s="329"/>
      <c r="E4847" s="330"/>
      <c r="F4847" s="330"/>
      <c r="G4847" s="330"/>
      <c r="H4847" s="331"/>
      <c r="I4847" s="332"/>
      <c r="J4847" s="332"/>
      <c r="K4847" s="332"/>
      <c r="L4847" s="332"/>
      <c r="M4847" s="332"/>
      <c r="N4847" s="333"/>
    </row>
    <row r="4848" spans="2:14" x14ac:dyDescent="0.2">
      <c r="B4848" s="328"/>
      <c r="C4848" s="328"/>
      <c r="D4848" s="329"/>
      <c r="E4848" s="330"/>
      <c r="F4848" s="330"/>
      <c r="G4848" s="330"/>
      <c r="H4848" s="331"/>
      <c r="I4848" s="332"/>
      <c r="J4848" s="332"/>
      <c r="K4848" s="332"/>
      <c r="L4848" s="332"/>
      <c r="M4848" s="332"/>
      <c r="N4848" s="333"/>
    </row>
    <row r="4849" spans="2:14" x14ac:dyDescent="0.2">
      <c r="B4849" s="328"/>
      <c r="C4849" s="328"/>
      <c r="D4849" s="329"/>
      <c r="E4849" s="330"/>
      <c r="F4849" s="330"/>
      <c r="G4849" s="330"/>
      <c r="H4849" s="331"/>
      <c r="I4849" s="332"/>
      <c r="J4849" s="332"/>
      <c r="K4849" s="332"/>
      <c r="L4849" s="332"/>
      <c r="M4849" s="332"/>
      <c r="N4849" s="333"/>
    </row>
    <row r="4850" spans="2:14" x14ac:dyDescent="0.2">
      <c r="B4850" s="328"/>
      <c r="C4850" s="328"/>
      <c r="D4850" s="329"/>
      <c r="E4850" s="330"/>
      <c r="F4850" s="330"/>
      <c r="G4850" s="330"/>
      <c r="H4850" s="331"/>
      <c r="I4850" s="332"/>
      <c r="J4850" s="332"/>
      <c r="K4850" s="332"/>
      <c r="L4850" s="332"/>
      <c r="M4850" s="332"/>
      <c r="N4850" s="333"/>
    </row>
    <row r="4851" spans="2:14" x14ac:dyDescent="0.2">
      <c r="B4851" s="328"/>
      <c r="C4851" s="328"/>
      <c r="D4851" s="329"/>
      <c r="E4851" s="330"/>
      <c r="F4851" s="330"/>
      <c r="G4851" s="330"/>
      <c r="H4851" s="331"/>
      <c r="I4851" s="332"/>
      <c r="J4851" s="332"/>
      <c r="K4851" s="332"/>
      <c r="L4851" s="332"/>
      <c r="M4851" s="332"/>
      <c r="N4851" s="333"/>
    </row>
    <row r="4852" spans="2:14" x14ac:dyDescent="0.2">
      <c r="B4852" s="328"/>
      <c r="C4852" s="328"/>
      <c r="D4852" s="329"/>
      <c r="E4852" s="330"/>
      <c r="F4852" s="330"/>
      <c r="G4852" s="330"/>
      <c r="H4852" s="331"/>
      <c r="I4852" s="332"/>
      <c r="J4852" s="332"/>
      <c r="K4852" s="332"/>
      <c r="L4852" s="332"/>
      <c r="M4852" s="332"/>
      <c r="N4852" s="333"/>
    </row>
    <row r="4853" spans="2:14" x14ac:dyDescent="0.2">
      <c r="B4853" s="328"/>
      <c r="C4853" s="328"/>
      <c r="D4853" s="329"/>
      <c r="E4853" s="330"/>
      <c r="F4853" s="330"/>
      <c r="G4853" s="330"/>
      <c r="H4853" s="331"/>
      <c r="I4853" s="332"/>
      <c r="J4853" s="332"/>
      <c r="K4853" s="332"/>
      <c r="L4853" s="332"/>
      <c r="M4853" s="332"/>
      <c r="N4853" s="333"/>
    </row>
    <row r="4854" spans="2:14" x14ac:dyDescent="0.2">
      <c r="B4854" s="328"/>
      <c r="C4854" s="328"/>
      <c r="D4854" s="329"/>
      <c r="E4854" s="330"/>
      <c r="F4854" s="330"/>
      <c r="G4854" s="330"/>
      <c r="H4854" s="331"/>
      <c r="I4854" s="332"/>
      <c r="J4854" s="332"/>
      <c r="K4854" s="332"/>
      <c r="L4854" s="332"/>
      <c r="M4854" s="332"/>
      <c r="N4854" s="333"/>
    </row>
    <row r="4855" spans="2:14" x14ac:dyDescent="0.2">
      <c r="B4855" s="328"/>
      <c r="C4855" s="328"/>
      <c r="D4855" s="329"/>
      <c r="E4855" s="330"/>
      <c r="F4855" s="330"/>
      <c r="G4855" s="330"/>
      <c r="H4855" s="331"/>
      <c r="I4855" s="332"/>
      <c r="J4855" s="332"/>
      <c r="K4855" s="332"/>
      <c r="L4855" s="332"/>
      <c r="M4855" s="332"/>
      <c r="N4855" s="333"/>
    </row>
    <row r="4856" spans="2:14" x14ac:dyDescent="0.2">
      <c r="B4856" s="328"/>
      <c r="C4856" s="328"/>
      <c r="D4856" s="329"/>
      <c r="E4856" s="330"/>
      <c r="F4856" s="330"/>
      <c r="G4856" s="330"/>
      <c r="H4856" s="331"/>
      <c r="I4856" s="332"/>
      <c r="J4856" s="332"/>
      <c r="K4856" s="332"/>
      <c r="L4856" s="332"/>
      <c r="M4856" s="332"/>
      <c r="N4856" s="333"/>
    </row>
    <row r="4857" spans="2:14" x14ac:dyDescent="0.2">
      <c r="B4857" s="328"/>
      <c r="C4857" s="328"/>
      <c r="D4857" s="329"/>
      <c r="E4857" s="330"/>
      <c r="F4857" s="330"/>
      <c r="G4857" s="330"/>
      <c r="H4857" s="331"/>
      <c r="I4857" s="332"/>
      <c r="J4857" s="332"/>
      <c r="K4857" s="332"/>
      <c r="L4857" s="332"/>
      <c r="M4857" s="332"/>
      <c r="N4857" s="333"/>
    </row>
    <row r="4858" spans="2:14" x14ac:dyDescent="0.2">
      <c r="B4858" s="328"/>
      <c r="C4858" s="328"/>
      <c r="D4858" s="329"/>
      <c r="E4858" s="330"/>
      <c r="F4858" s="330"/>
      <c r="G4858" s="330"/>
      <c r="H4858" s="331"/>
      <c r="I4858" s="332"/>
      <c r="J4858" s="332"/>
      <c r="K4858" s="332"/>
      <c r="L4858" s="332"/>
      <c r="M4858" s="332"/>
      <c r="N4858" s="333"/>
    </row>
    <row r="4859" spans="2:14" x14ac:dyDescent="0.2">
      <c r="B4859" s="328"/>
      <c r="C4859" s="328"/>
      <c r="D4859" s="329"/>
      <c r="E4859" s="330"/>
      <c r="F4859" s="330"/>
      <c r="G4859" s="330"/>
      <c r="H4859" s="331"/>
      <c r="I4859" s="332"/>
      <c r="J4859" s="332"/>
      <c r="K4859" s="332"/>
      <c r="L4859" s="332"/>
      <c r="M4859" s="332"/>
      <c r="N4859" s="333"/>
    </row>
    <row r="4860" spans="2:14" x14ac:dyDescent="0.2">
      <c r="B4860" s="328"/>
      <c r="C4860" s="328"/>
      <c r="D4860" s="329"/>
      <c r="E4860" s="330"/>
      <c r="F4860" s="330"/>
      <c r="G4860" s="330"/>
      <c r="H4860" s="331"/>
      <c r="I4860" s="332"/>
      <c r="J4860" s="332"/>
      <c r="K4860" s="332"/>
      <c r="L4860" s="332"/>
      <c r="M4860" s="332"/>
      <c r="N4860" s="333"/>
    </row>
    <row r="4861" spans="2:14" x14ac:dyDescent="0.2">
      <c r="B4861" s="328"/>
      <c r="C4861" s="328"/>
      <c r="D4861" s="329"/>
      <c r="E4861" s="330"/>
      <c r="F4861" s="330"/>
      <c r="G4861" s="330"/>
      <c r="H4861" s="331"/>
      <c r="I4861" s="332"/>
      <c r="J4861" s="332"/>
      <c r="K4861" s="332"/>
      <c r="L4861" s="332"/>
      <c r="M4861" s="332"/>
      <c r="N4861" s="333"/>
    </row>
    <row r="4862" spans="2:14" x14ac:dyDescent="0.2">
      <c r="B4862" s="328"/>
      <c r="C4862" s="328"/>
      <c r="D4862" s="329"/>
      <c r="E4862" s="330"/>
      <c r="F4862" s="330"/>
      <c r="G4862" s="330"/>
      <c r="H4862" s="331"/>
      <c r="I4862" s="332"/>
      <c r="J4862" s="332"/>
      <c r="K4862" s="332"/>
      <c r="L4862" s="332"/>
      <c r="M4862" s="332"/>
      <c r="N4862" s="333"/>
    </row>
    <row r="4863" spans="2:14" x14ac:dyDescent="0.2">
      <c r="B4863" s="328"/>
      <c r="C4863" s="328"/>
      <c r="D4863" s="329"/>
      <c r="E4863" s="330"/>
      <c r="F4863" s="330"/>
      <c r="G4863" s="330"/>
      <c r="H4863" s="331"/>
      <c r="I4863" s="332"/>
      <c r="J4863" s="332"/>
      <c r="K4863" s="332"/>
      <c r="L4863" s="332"/>
      <c r="M4863" s="332"/>
      <c r="N4863" s="333"/>
    </row>
    <row r="4864" spans="2:14" x14ac:dyDescent="0.2">
      <c r="B4864" s="328"/>
      <c r="C4864" s="328"/>
      <c r="D4864" s="329"/>
      <c r="E4864" s="330"/>
      <c r="F4864" s="330"/>
      <c r="G4864" s="330"/>
      <c r="H4864" s="331"/>
      <c r="I4864" s="332"/>
      <c r="J4864" s="332"/>
      <c r="K4864" s="332"/>
      <c r="L4864" s="332"/>
      <c r="M4864" s="332"/>
      <c r="N4864" s="333"/>
    </row>
    <row r="4865" spans="2:14" x14ac:dyDescent="0.2">
      <c r="B4865" s="328"/>
      <c r="C4865" s="328"/>
      <c r="D4865" s="329"/>
      <c r="E4865" s="330"/>
      <c r="F4865" s="330"/>
      <c r="G4865" s="330"/>
      <c r="H4865" s="331"/>
      <c r="I4865" s="332"/>
      <c r="J4865" s="332"/>
      <c r="K4865" s="332"/>
      <c r="L4865" s="332"/>
      <c r="M4865" s="332"/>
      <c r="N4865" s="333"/>
    </row>
    <row r="4866" spans="2:14" x14ac:dyDescent="0.2">
      <c r="B4866" s="328"/>
      <c r="C4866" s="328"/>
      <c r="D4866" s="329"/>
      <c r="E4866" s="330"/>
      <c r="F4866" s="330"/>
      <c r="G4866" s="330"/>
      <c r="H4866" s="331"/>
      <c r="I4866" s="332"/>
      <c r="J4866" s="332"/>
      <c r="K4866" s="332"/>
      <c r="L4866" s="332"/>
      <c r="M4866" s="332"/>
      <c r="N4866" s="333"/>
    </row>
    <row r="4867" spans="2:14" x14ac:dyDescent="0.2">
      <c r="B4867" s="328"/>
      <c r="C4867" s="328"/>
      <c r="D4867" s="329"/>
      <c r="E4867" s="330"/>
      <c r="F4867" s="330"/>
      <c r="G4867" s="330"/>
      <c r="H4867" s="331"/>
      <c r="I4867" s="332"/>
      <c r="J4867" s="332"/>
      <c r="K4867" s="332"/>
      <c r="L4867" s="332"/>
      <c r="M4867" s="332"/>
      <c r="N4867" s="333"/>
    </row>
    <row r="4868" spans="2:14" x14ac:dyDescent="0.2">
      <c r="B4868" s="328"/>
      <c r="C4868" s="328"/>
      <c r="D4868" s="329"/>
      <c r="E4868" s="330"/>
      <c r="F4868" s="330"/>
      <c r="G4868" s="330"/>
      <c r="H4868" s="331"/>
      <c r="I4868" s="332"/>
      <c r="J4868" s="332"/>
      <c r="K4868" s="332"/>
      <c r="L4868" s="332"/>
      <c r="M4868" s="332"/>
      <c r="N4868" s="333"/>
    </row>
    <row r="4869" spans="2:14" x14ac:dyDescent="0.2">
      <c r="B4869" s="328"/>
      <c r="C4869" s="328"/>
      <c r="D4869" s="329"/>
      <c r="E4869" s="330"/>
      <c r="F4869" s="330"/>
      <c r="G4869" s="330"/>
      <c r="H4869" s="331"/>
      <c r="I4869" s="332"/>
      <c r="J4869" s="332"/>
      <c r="K4869" s="332"/>
      <c r="L4869" s="332"/>
      <c r="M4869" s="332"/>
      <c r="N4869" s="333"/>
    </row>
    <row r="4870" spans="2:14" x14ac:dyDescent="0.2">
      <c r="B4870" s="328"/>
      <c r="C4870" s="328"/>
      <c r="D4870" s="329"/>
      <c r="E4870" s="330"/>
      <c r="F4870" s="330"/>
      <c r="G4870" s="330"/>
      <c r="H4870" s="331"/>
      <c r="I4870" s="332"/>
      <c r="J4870" s="332"/>
      <c r="K4870" s="332"/>
      <c r="L4870" s="332"/>
      <c r="M4870" s="332"/>
      <c r="N4870" s="333"/>
    </row>
    <row r="4871" spans="2:14" x14ac:dyDescent="0.2">
      <c r="B4871" s="328"/>
      <c r="C4871" s="328"/>
      <c r="D4871" s="329"/>
      <c r="E4871" s="330"/>
      <c r="F4871" s="330"/>
      <c r="G4871" s="330"/>
      <c r="H4871" s="331"/>
      <c r="I4871" s="332"/>
      <c r="J4871" s="332"/>
      <c r="K4871" s="332"/>
      <c r="L4871" s="332"/>
      <c r="M4871" s="332"/>
      <c r="N4871" s="333"/>
    </row>
    <row r="4872" spans="2:14" x14ac:dyDescent="0.2">
      <c r="B4872" s="328"/>
      <c r="C4872" s="328"/>
      <c r="D4872" s="329"/>
      <c r="E4872" s="330"/>
      <c r="F4872" s="330"/>
      <c r="G4872" s="330"/>
      <c r="H4872" s="331"/>
      <c r="I4872" s="332"/>
      <c r="J4872" s="332"/>
      <c r="K4872" s="332"/>
      <c r="L4872" s="332"/>
      <c r="M4872" s="332"/>
      <c r="N4872" s="333"/>
    </row>
    <row r="4873" spans="2:14" x14ac:dyDescent="0.2">
      <c r="B4873" s="328"/>
      <c r="C4873" s="328"/>
      <c r="D4873" s="329"/>
      <c r="E4873" s="330"/>
      <c r="F4873" s="330"/>
      <c r="G4873" s="330"/>
      <c r="H4873" s="331"/>
      <c r="I4873" s="332"/>
      <c r="J4873" s="332"/>
      <c r="K4873" s="332"/>
      <c r="L4873" s="332"/>
      <c r="M4873" s="332"/>
      <c r="N4873" s="333"/>
    </row>
    <row r="4874" spans="2:14" x14ac:dyDescent="0.2">
      <c r="B4874" s="328"/>
      <c r="C4874" s="328"/>
      <c r="D4874" s="329"/>
      <c r="E4874" s="330"/>
      <c r="F4874" s="330"/>
      <c r="G4874" s="330"/>
      <c r="H4874" s="331"/>
      <c r="I4874" s="332"/>
      <c r="J4874" s="332"/>
      <c r="K4874" s="332"/>
      <c r="L4874" s="332"/>
      <c r="M4874" s="332"/>
      <c r="N4874" s="333"/>
    </row>
    <row r="4875" spans="2:14" x14ac:dyDescent="0.2">
      <c r="B4875" s="328"/>
      <c r="C4875" s="328"/>
      <c r="D4875" s="329"/>
      <c r="E4875" s="330"/>
      <c r="F4875" s="330"/>
      <c r="G4875" s="330"/>
      <c r="H4875" s="331"/>
      <c r="I4875" s="332"/>
      <c r="J4875" s="332"/>
      <c r="K4875" s="332"/>
      <c r="L4875" s="332"/>
      <c r="M4875" s="332"/>
      <c r="N4875" s="333"/>
    </row>
    <row r="4876" spans="2:14" x14ac:dyDescent="0.2">
      <c r="B4876" s="328"/>
      <c r="C4876" s="328"/>
      <c r="D4876" s="329"/>
      <c r="E4876" s="330"/>
      <c r="F4876" s="330"/>
      <c r="G4876" s="330"/>
      <c r="H4876" s="331"/>
      <c r="I4876" s="332"/>
      <c r="J4876" s="332"/>
      <c r="K4876" s="332"/>
      <c r="L4876" s="332"/>
      <c r="M4876" s="332"/>
      <c r="N4876" s="333"/>
    </row>
    <row r="4877" spans="2:14" x14ac:dyDescent="0.2">
      <c r="B4877" s="328"/>
      <c r="C4877" s="328"/>
      <c r="D4877" s="329"/>
      <c r="E4877" s="330"/>
      <c r="F4877" s="330"/>
      <c r="G4877" s="330"/>
      <c r="H4877" s="331"/>
      <c r="I4877" s="332"/>
      <c r="J4877" s="332"/>
      <c r="K4877" s="332"/>
      <c r="L4877" s="332"/>
      <c r="M4877" s="332"/>
      <c r="N4877" s="333"/>
    </row>
    <row r="4878" spans="2:14" x14ac:dyDescent="0.2">
      <c r="B4878" s="328"/>
      <c r="C4878" s="328"/>
      <c r="D4878" s="329"/>
      <c r="E4878" s="330"/>
      <c r="F4878" s="330"/>
      <c r="G4878" s="330"/>
      <c r="H4878" s="331"/>
      <c r="I4878" s="332"/>
      <c r="J4878" s="332"/>
      <c r="K4878" s="332"/>
      <c r="L4878" s="332"/>
      <c r="M4878" s="332"/>
      <c r="N4878" s="333"/>
    </row>
    <row r="4879" spans="2:14" x14ac:dyDescent="0.2">
      <c r="B4879" s="328"/>
      <c r="C4879" s="328"/>
      <c r="D4879" s="329"/>
      <c r="E4879" s="330"/>
      <c r="F4879" s="330"/>
      <c r="G4879" s="330"/>
      <c r="H4879" s="331"/>
      <c r="I4879" s="332"/>
      <c r="J4879" s="332"/>
      <c r="K4879" s="332"/>
      <c r="L4879" s="332"/>
      <c r="M4879" s="332"/>
      <c r="N4879" s="333"/>
    </row>
    <row r="4880" spans="2:14" x14ac:dyDescent="0.2">
      <c r="B4880" s="328"/>
      <c r="C4880" s="328"/>
      <c r="D4880" s="329"/>
      <c r="E4880" s="330"/>
      <c r="F4880" s="330"/>
      <c r="G4880" s="330"/>
      <c r="H4880" s="331"/>
      <c r="I4880" s="332"/>
      <c r="J4880" s="332"/>
      <c r="K4880" s="332"/>
      <c r="L4880" s="332"/>
      <c r="M4880" s="332"/>
      <c r="N4880" s="333"/>
    </row>
    <row r="4881" spans="2:14" x14ac:dyDescent="0.2">
      <c r="B4881" s="328"/>
      <c r="C4881" s="328"/>
      <c r="D4881" s="329"/>
      <c r="E4881" s="330"/>
      <c r="F4881" s="330"/>
      <c r="G4881" s="330"/>
      <c r="H4881" s="331"/>
      <c r="I4881" s="332"/>
      <c r="J4881" s="332"/>
      <c r="K4881" s="332"/>
      <c r="L4881" s="332"/>
      <c r="M4881" s="332"/>
      <c r="N4881" s="333"/>
    </row>
    <row r="4882" spans="2:14" x14ac:dyDescent="0.2">
      <c r="B4882" s="328"/>
      <c r="C4882" s="328"/>
      <c r="D4882" s="329"/>
      <c r="E4882" s="330"/>
      <c r="F4882" s="330"/>
      <c r="G4882" s="330"/>
      <c r="H4882" s="331"/>
      <c r="I4882" s="332"/>
      <c r="J4882" s="332"/>
      <c r="K4882" s="332"/>
      <c r="L4882" s="332"/>
      <c r="M4882" s="332"/>
      <c r="N4882" s="333"/>
    </row>
    <row r="4883" spans="2:14" x14ac:dyDescent="0.2">
      <c r="B4883" s="328"/>
      <c r="C4883" s="328"/>
      <c r="D4883" s="329"/>
      <c r="E4883" s="330"/>
      <c r="F4883" s="330"/>
      <c r="G4883" s="330"/>
      <c r="H4883" s="331"/>
      <c r="I4883" s="332"/>
      <c r="J4883" s="332"/>
      <c r="K4883" s="332"/>
      <c r="L4883" s="332"/>
      <c r="M4883" s="332"/>
      <c r="N4883" s="333"/>
    </row>
    <row r="4884" spans="2:14" x14ac:dyDescent="0.2">
      <c r="B4884" s="328"/>
      <c r="C4884" s="328"/>
      <c r="D4884" s="329"/>
      <c r="E4884" s="330"/>
      <c r="F4884" s="330"/>
      <c r="G4884" s="330"/>
      <c r="H4884" s="331"/>
      <c r="I4884" s="332"/>
      <c r="J4884" s="332"/>
      <c r="K4884" s="332"/>
      <c r="L4884" s="332"/>
      <c r="M4884" s="332"/>
      <c r="N4884" s="333"/>
    </row>
    <row r="4885" spans="2:14" x14ac:dyDescent="0.2">
      <c r="B4885" s="328"/>
      <c r="C4885" s="328"/>
      <c r="D4885" s="329"/>
      <c r="E4885" s="330"/>
      <c r="F4885" s="330"/>
      <c r="G4885" s="330"/>
      <c r="H4885" s="331"/>
      <c r="I4885" s="332"/>
      <c r="J4885" s="332"/>
      <c r="K4885" s="332"/>
      <c r="L4885" s="332"/>
      <c r="M4885" s="332"/>
      <c r="N4885" s="333"/>
    </row>
    <row r="4886" spans="2:14" x14ac:dyDescent="0.2">
      <c r="B4886" s="328"/>
      <c r="C4886" s="328"/>
      <c r="D4886" s="329"/>
      <c r="E4886" s="330"/>
      <c r="F4886" s="330"/>
      <c r="G4886" s="330"/>
      <c r="H4886" s="331"/>
      <c r="I4886" s="332"/>
      <c r="J4886" s="332"/>
      <c r="K4886" s="332"/>
      <c r="L4886" s="332"/>
      <c r="M4886" s="332"/>
      <c r="N4886" s="333"/>
    </row>
    <row r="4887" spans="2:14" x14ac:dyDescent="0.2">
      <c r="B4887" s="328"/>
      <c r="C4887" s="328"/>
      <c r="D4887" s="329"/>
      <c r="E4887" s="330"/>
      <c r="F4887" s="330"/>
      <c r="G4887" s="330"/>
      <c r="H4887" s="331"/>
      <c r="I4887" s="332"/>
      <c r="J4887" s="332"/>
      <c r="K4887" s="332"/>
      <c r="L4887" s="332"/>
      <c r="M4887" s="332"/>
      <c r="N4887" s="333"/>
    </row>
    <row r="4888" spans="2:14" x14ac:dyDescent="0.2">
      <c r="B4888" s="328"/>
      <c r="C4888" s="328"/>
      <c r="D4888" s="329"/>
      <c r="E4888" s="330"/>
      <c r="F4888" s="330"/>
      <c r="G4888" s="330"/>
      <c r="H4888" s="331"/>
      <c r="I4888" s="332"/>
      <c r="J4888" s="332"/>
      <c r="K4888" s="332"/>
      <c r="L4888" s="332"/>
      <c r="M4888" s="332"/>
      <c r="N4888" s="333"/>
    </row>
    <row r="4889" spans="2:14" x14ac:dyDescent="0.2">
      <c r="B4889" s="328"/>
      <c r="C4889" s="328"/>
      <c r="D4889" s="329"/>
      <c r="E4889" s="330"/>
      <c r="F4889" s="330"/>
      <c r="G4889" s="330"/>
      <c r="H4889" s="331"/>
      <c r="I4889" s="332"/>
      <c r="J4889" s="332"/>
      <c r="K4889" s="332"/>
      <c r="L4889" s="332"/>
      <c r="M4889" s="332"/>
      <c r="N4889" s="333"/>
    </row>
    <row r="4890" spans="2:14" x14ac:dyDescent="0.2">
      <c r="B4890" s="328"/>
      <c r="C4890" s="328"/>
      <c r="D4890" s="329"/>
      <c r="E4890" s="330"/>
      <c r="F4890" s="330"/>
      <c r="G4890" s="330"/>
      <c r="H4890" s="331"/>
      <c r="I4890" s="332"/>
      <c r="J4890" s="332"/>
      <c r="K4890" s="332"/>
      <c r="L4890" s="332"/>
      <c r="M4890" s="332"/>
      <c r="N4890" s="333"/>
    </row>
    <row r="4891" spans="2:14" x14ac:dyDescent="0.2">
      <c r="B4891" s="328"/>
      <c r="C4891" s="328"/>
      <c r="D4891" s="329"/>
      <c r="E4891" s="330"/>
      <c r="F4891" s="330"/>
      <c r="G4891" s="330"/>
      <c r="H4891" s="331"/>
      <c r="I4891" s="332"/>
      <c r="J4891" s="332"/>
      <c r="K4891" s="332"/>
      <c r="L4891" s="332"/>
      <c r="M4891" s="332"/>
      <c r="N4891" s="333"/>
    </row>
    <row r="4892" spans="2:14" x14ac:dyDescent="0.2">
      <c r="B4892" s="328"/>
      <c r="C4892" s="328"/>
      <c r="D4892" s="329"/>
      <c r="E4892" s="330"/>
      <c r="F4892" s="330"/>
      <c r="G4892" s="330"/>
      <c r="H4892" s="331"/>
      <c r="I4892" s="332"/>
      <c r="J4892" s="332"/>
      <c r="K4892" s="332"/>
      <c r="L4892" s="332"/>
      <c r="M4892" s="332"/>
      <c r="N4892" s="333"/>
    </row>
    <row r="4893" spans="2:14" x14ac:dyDescent="0.2">
      <c r="B4893" s="328"/>
      <c r="C4893" s="328"/>
      <c r="D4893" s="329"/>
      <c r="E4893" s="330"/>
      <c r="F4893" s="330"/>
      <c r="G4893" s="330"/>
      <c r="H4893" s="331"/>
      <c r="I4893" s="332"/>
      <c r="J4893" s="332"/>
      <c r="K4893" s="332"/>
      <c r="L4893" s="332"/>
      <c r="M4893" s="332"/>
      <c r="N4893" s="333"/>
    </row>
    <row r="4894" spans="2:14" x14ac:dyDescent="0.2">
      <c r="B4894" s="328"/>
      <c r="C4894" s="328"/>
      <c r="D4894" s="329"/>
      <c r="E4894" s="330"/>
      <c r="F4894" s="330"/>
      <c r="G4894" s="330"/>
      <c r="H4894" s="331"/>
      <c r="I4894" s="332"/>
      <c r="J4894" s="332"/>
      <c r="K4894" s="332"/>
      <c r="L4894" s="332"/>
      <c r="M4894" s="332"/>
      <c r="N4894" s="333"/>
    </row>
    <row r="4895" spans="2:14" x14ac:dyDescent="0.2">
      <c r="B4895" s="328"/>
      <c r="C4895" s="328"/>
      <c r="D4895" s="329"/>
      <c r="E4895" s="330"/>
      <c r="F4895" s="330"/>
      <c r="G4895" s="330"/>
      <c r="H4895" s="331"/>
      <c r="I4895" s="332"/>
      <c r="J4895" s="332"/>
      <c r="K4895" s="332"/>
      <c r="L4895" s="332"/>
      <c r="M4895" s="332"/>
      <c r="N4895" s="333"/>
    </row>
    <row r="4896" spans="2:14" x14ac:dyDescent="0.2">
      <c r="B4896" s="328"/>
      <c r="C4896" s="328"/>
      <c r="D4896" s="329"/>
      <c r="E4896" s="330"/>
      <c r="F4896" s="330"/>
      <c r="G4896" s="330"/>
      <c r="H4896" s="331"/>
      <c r="I4896" s="332"/>
      <c r="J4896" s="332"/>
      <c r="K4896" s="332"/>
      <c r="L4896" s="332"/>
      <c r="M4896" s="332"/>
      <c r="N4896" s="333"/>
    </row>
    <row r="4897" spans="2:14" x14ac:dyDescent="0.2">
      <c r="B4897" s="328"/>
      <c r="C4897" s="328"/>
      <c r="D4897" s="329"/>
      <c r="E4897" s="330"/>
      <c r="F4897" s="330"/>
      <c r="G4897" s="330"/>
      <c r="H4897" s="331"/>
      <c r="I4897" s="332"/>
      <c r="J4897" s="332"/>
      <c r="K4897" s="332"/>
      <c r="L4897" s="332"/>
      <c r="M4897" s="332"/>
      <c r="N4897" s="333"/>
    </row>
    <row r="4898" spans="2:14" x14ac:dyDescent="0.2">
      <c r="B4898" s="328"/>
      <c r="C4898" s="328"/>
      <c r="D4898" s="329"/>
      <c r="E4898" s="330"/>
      <c r="F4898" s="330"/>
      <c r="G4898" s="330"/>
      <c r="H4898" s="331"/>
      <c r="I4898" s="332"/>
      <c r="J4898" s="332"/>
      <c r="K4898" s="332"/>
      <c r="L4898" s="332"/>
      <c r="M4898" s="332"/>
      <c r="N4898" s="333"/>
    </row>
    <row r="4899" spans="2:14" x14ac:dyDescent="0.2">
      <c r="B4899" s="328"/>
      <c r="C4899" s="328"/>
      <c r="D4899" s="329"/>
      <c r="E4899" s="330"/>
      <c r="F4899" s="330"/>
      <c r="G4899" s="330"/>
      <c r="H4899" s="331"/>
      <c r="I4899" s="332"/>
      <c r="J4899" s="332"/>
      <c r="K4899" s="332"/>
      <c r="L4899" s="332"/>
      <c r="M4899" s="332"/>
      <c r="N4899" s="333"/>
    </row>
    <row r="4900" spans="2:14" x14ac:dyDescent="0.2">
      <c r="B4900" s="328"/>
      <c r="C4900" s="328"/>
      <c r="D4900" s="329"/>
      <c r="E4900" s="330"/>
      <c r="F4900" s="330"/>
      <c r="G4900" s="330"/>
      <c r="H4900" s="331"/>
      <c r="I4900" s="332"/>
      <c r="J4900" s="332"/>
      <c r="K4900" s="332"/>
      <c r="L4900" s="332"/>
      <c r="M4900" s="332"/>
      <c r="N4900" s="333"/>
    </row>
    <row r="4901" spans="2:14" x14ac:dyDescent="0.2">
      <c r="B4901" s="328"/>
      <c r="C4901" s="328"/>
      <c r="D4901" s="329"/>
      <c r="E4901" s="330"/>
      <c r="F4901" s="330"/>
      <c r="G4901" s="330"/>
      <c r="H4901" s="331"/>
      <c r="I4901" s="332"/>
      <c r="J4901" s="332"/>
      <c r="K4901" s="332"/>
      <c r="L4901" s="332"/>
      <c r="M4901" s="332"/>
      <c r="N4901" s="333"/>
    </row>
    <row r="4902" spans="2:14" x14ac:dyDescent="0.2">
      <c r="B4902" s="328"/>
      <c r="C4902" s="328"/>
      <c r="D4902" s="329"/>
      <c r="E4902" s="330"/>
      <c r="F4902" s="330"/>
      <c r="G4902" s="330"/>
      <c r="H4902" s="331"/>
      <c r="I4902" s="332"/>
      <c r="J4902" s="332"/>
      <c r="K4902" s="332"/>
      <c r="L4902" s="332"/>
      <c r="M4902" s="332"/>
      <c r="N4902" s="333"/>
    </row>
    <row r="4903" spans="2:14" x14ac:dyDescent="0.2">
      <c r="B4903" s="328"/>
      <c r="C4903" s="328"/>
      <c r="D4903" s="329"/>
      <c r="E4903" s="330"/>
      <c r="F4903" s="330"/>
      <c r="G4903" s="330"/>
      <c r="H4903" s="331"/>
      <c r="I4903" s="332"/>
      <c r="J4903" s="332"/>
      <c r="K4903" s="332"/>
      <c r="L4903" s="332"/>
      <c r="M4903" s="332"/>
      <c r="N4903" s="333"/>
    </row>
    <row r="4904" spans="2:14" x14ac:dyDescent="0.2">
      <c r="B4904" s="328"/>
      <c r="C4904" s="328"/>
      <c r="D4904" s="329"/>
      <c r="E4904" s="330"/>
      <c r="F4904" s="330"/>
      <c r="G4904" s="330"/>
      <c r="H4904" s="331"/>
      <c r="I4904" s="332"/>
      <c r="J4904" s="332"/>
      <c r="K4904" s="332"/>
      <c r="L4904" s="332"/>
      <c r="M4904" s="332"/>
      <c r="N4904" s="333"/>
    </row>
    <row r="4905" spans="2:14" x14ac:dyDescent="0.2">
      <c r="B4905" s="328"/>
      <c r="C4905" s="328"/>
      <c r="D4905" s="329"/>
      <c r="E4905" s="330"/>
      <c r="F4905" s="330"/>
      <c r="G4905" s="330"/>
      <c r="H4905" s="331"/>
      <c r="I4905" s="332"/>
      <c r="J4905" s="332"/>
      <c r="K4905" s="332"/>
      <c r="L4905" s="332"/>
      <c r="M4905" s="332"/>
      <c r="N4905" s="333"/>
    </row>
    <row r="4906" spans="2:14" x14ac:dyDescent="0.2">
      <c r="B4906" s="328"/>
      <c r="C4906" s="328"/>
      <c r="D4906" s="329"/>
      <c r="E4906" s="330"/>
      <c r="F4906" s="330"/>
      <c r="G4906" s="330"/>
      <c r="H4906" s="331"/>
      <c r="I4906" s="332"/>
      <c r="J4906" s="332"/>
      <c r="K4906" s="332"/>
      <c r="L4906" s="332"/>
      <c r="M4906" s="332"/>
      <c r="N4906" s="333"/>
    </row>
    <row r="4907" spans="2:14" x14ac:dyDescent="0.2">
      <c r="B4907" s="328"/>
      <c r="C4907" s="328"/>
      <c r="D4907" s="329"/>
      <c r="E4907" s="330"/>
      <c r="F4907" s="330"/>
      <c r="G4907" s="330"/>
      <c r="H4907" s="331"/>
      <c r="I4907" s="332"/>
      <c r="J4907" s="332"/>
      <c r="K4907" s="332"/>
      <c r="L4907" s="332"/>
      <c r="M4907" s="332"/>
      <c r="N4907" s="333"/>
    </row>
    <row r="4908" spans="2:14" x14ac:dyDescent="0.2">
      <c r="B4908" s="328"/>
      <c r="C4908" s="328"/>
      <c r="D4908" s="329"/>
      <c r="E4908" s="330"/>
      <c r="F4908" s="330"/>
      <c r="G4908" s="330"/>
      <c r="H4908" s="331"/>
      <c r="I4908" s="332"/>
      <c r="J4908" s="332"/>
      <c r="K4908" s="332"/>
      <c r="L4908" s="332"/>
      <c r="M4908" s="332"/>
      <c r="N4908" s="333"/>
    </row>
    <row r="4909" spans="2:14" x14ac:dyDescent="0.2">
      <c r="B4909" s="328"/>
      <c r="C4909" s="328"/>
      <c r="D4909" s="329"/>
      <c r="E4909" s="330"/>
      <c r="F4909" s="330"/>
      <c r="G4909" s="330"/>
      <c r="H4909" s="331"/>
      <c r="I4909" s="332"/>
      <c r="J4909" s="332"/>
      <c r="K4909" s="332"/>
      <c r="L4909" s="332"/>
      <c r="M4909" s="332"/>
      <c r="N4909" s="333"/>
    </row>
    <row r="4910" spans="2:14" x14ac:dyDescent="0.2">
      <c r="B4910" s="328"/>
      <c r="C4910" s="328"/>
      <c r="D4910" s="329"/>
      <c r="E4910" s="330"/>
      <c r="F4910" s="330"/>
      <c r="G4910" s="330"/>
      <c r="H4910" s="331"/>
      <c r="I4910" s="332"/>
      <c r="J4910" s="332"/>
      <c r="K4910" s="332"/>
      <c r="L4910" s="332"/>
      <c r="M4910" s="332"/>
      <c r="N4910" s="333"/>
    </row>
    <row r="4911" spans="2:14" x14ac:dyDescent="0.2">
      <c r="B4911" s="328"/>
      <c r="C4911" s="328"/>
      <c r="D4911" s="329"/>
      <c r="E4911" s="330"/>
      <c r="F4911" s="330"/>
      <c r="G4911" s="330"/>
      <c r="H4911" s="331"/>
      <c r="I4911" s="332"/>
      <c r="J4911" s="332"/>
      <c r="K4911" s="332"/>
      <c r="L4911" s="332"/>
      <c r="M4911" s="332"/>
      <c r="N4911" s="333"/>
    </row>
    <row r="4912" spans="2:14" x14ac:dyDescent="0.2">
      <c r="B4912" s="328"/>
      <c r="C4912" s="328"/>
      <c r="D4912" s="329"/>
      <c r="E4912" s="330"/>
      <c r="F4912" s="330"/>
      <c r="G4912" s="330"/>
      <c r="H4912" s="331"/>
      <c r="I4912" s="332"/>
      <c r="J4912" s="332"/>
      <c r="K4912" s="332"/>
      <c r="L4912" s="332"/>
      <c r="M4912" s="332"/>
      <c r="N4912" s="333"/>
    </row>
    <row r="4913" spans="2:14" x14ac:dyDescent="0.2">
      <c r="B4913" s="328"/>
      <c r="C4913" s="328"/>
      <c r="D4913" s="329"/>
      <c r="E4913" s="330"/>
      <c r="F4913" s="330"/>
      <c r="G4913" s="330"/>
      <c r="H4913" s="331"/>
      <c r="I4913" s="332"/>
      <c r="J4913" s="332"/>
      <c r="K4913" s="332"/>
      <c r="L4913" s="332"/>
      <c r="M4913" s="332"/>
      <c r="N4913" s="333"/>
    </row>
    <row r="4914" spans="2:14" x14ac:dyDescent="0.2">
      <c r="B4914" s="328"/>
      <c r="C4914" s="328"/>
      <c r="D4914" s="329"/>
      <c r="E4914" s="330"/>
      <c r="F4914" s="330"/>
      <c r="G4914" s="330"/>
      <c r="H4914" s="331"/>
      <c r="I4914" s="332"/>
      <c r="J4914" s="332"/>
      <c r="K4914" s="332"/>
      <c r="L4914" s="332"/>
      <c r="M4914" s="332"/>
      <c r="N4914" s="333"/>
    </row>
    <row r="4915" spans="2:14" x14ac:dyDescent="0.2">
      <c r="B4915" s="328"/>
      <c r="C4915" s="328"/>
      <c r="D4915" s="329"/>
      <c r="E4915" s="330"/>
      <c r="F4915" s="330"/>
      <c r="G4915" s="330"/>
      <c r="H4915" s="331"/>
      <c r="I4915" s="332"/>
      <c r="J4915" s="332"/>
      <c r="K4915" s="332"/>
      <c r="L4915" s="332"/>
      <c r="M4915" s="332"/>
      <c r="N4915" s="333"/>
    </row>
    <row r="4916" spans="2:14" x14ac:dyDescent="0.2">
      <c r="B4916" s="328"/>
      <c r="C4916" s="328"/>
      <c r="D4916" s="329"/>
      <c r="E4916" s="330"/>
      <c r="F4916" s="330"/>
      <c r="G4916" s="330"/>
      <c r="H4916" s="331"/>
      <c r="I4916" s="332"/>
      <c r="J4916" s="332"/>
      <c r="K4916" s="332"/>
      <c r="L4916" s="332"/>
      <c r="M4916" s="332"/>
      <c r="N4916" s="333"/>
    </row>
    <row r="4917" spans="2:14" x14ac:dyDescent="0.2">
      <c r="B4917" s="328"/>
      <c r="C4917" s="328"/>
      <c r="D4917" s="329"/>
      <c r="E4917" s="330"/>
      <c r="F4917" s="330"/>
      <c r="G4917" s="330"/>
      <c r="H4917" s="331"/>
      <c r="I4917" s="332"/>
      <c r="J4917" s="332"/>
      <c r="K4917" s="332"/>
      <c r="L4917" s="332"/>
      <c r="M4917" s="332"/>
      <c r="N4917" s="333"/>
    </row>
    <row r="4918" spans="2:14" x14ac:dyDescent="0.2">
      <c r="B4918" s="328"/>
      <c r="C4918" s="328"/>
      <c r="D4918" s="329"/>
      <c r="E4918" s="330"/>
      <c r="F4918" s="330"/>
      <c r="G4918" s="330"/>
      <c r="H4918" s="331"/>
      <c r="I4918" s="332"/>
      <c r="J4918" s="332"/>
      <c r="K4918" s="332"/>
      <c r="L4918" s="332"/>
      <c r="M4918" s="332"/>
      <c r="N4918" s="333"/>
    </row>
    <row r="4919" spans="2:14" x14ac:dyDescent="0.2">
      <c r="B4919" s="328"/>
      <c r="C4919" s="328"/>
      <c r="D4919" s="329"/>
      <c r="E4919" s="330"/>
      <c r="F4919" s="330"/>
      <c r="G4919" s="330"/>
      <c r="H4919" s="331"/>
      <c r="I4919" s="332"/>
      <c r="J4919" s="332"/>
      <c r="K4919" s="332"/>
      <c r="L4919" s="332"/>
      <c r="M4919" s="332"/>
      <c r="N4919" s="333"/>
    </row>
    <row r="4920" spans="2:14" x14ac:dyDescent="0.2">
      <c r="B4920" s="328"/>
      <c r="C4920" s="328"/>
      <c r="D4920" s="329"/>
      <c r="E4920" s="330"/>
      <c r="F4920" s="330"/>
      <c r="G4920" s="330"/>
      <c r="H4920" s="331"/>
      <c r="I4920" s="332"/>
      <c r="J4920" s="332"/>
      <c r="K4920" s="332"/>
      <c r="L4920" s="332"/>
      <c r="M4920" s="332"/>
      <c r="N4920" s="333"/>
    </row>
    <row r="4921" spans="2:14" x14ac:dyDescent="0.2">
      <c r="B4921" s="328"/>
      <c r="C4921" s="328"/>
      <c r="D4921" s="329"/>
      <c r="E4921" s="330"/>
      <c r="F4921" s="330"/>
      <c r="G4921" s="330"/>
      <c r="H4921" s="331"/>
      <c r="I4921" s="332"/>
      <c r="J4921" s="332"/>
      <c r="K4921" s="332"/>
      <c r="L4921" s="332"/>
      <c r="M4921" s="332"/>
      <c r="N4921" s="333"/>
    </row>
    <row r="4922" spans="2:14" x14ac:dyDescent="0.2">
      <c r="B4922" s="328"/>
      <c r="C4922" s="328"/>
      <c r="D4922" s="329"/>
      <c r="E4922" s="330"/>
      <c r="F4922" s="330"/>
      <c r="G4922" s="330"/>
      <c r="H4922" s="331"/>
      <c r="I4922" s="332"/>
      <c r="J4922" s="332"/>
      <c r="K4922" s="332"/>
      <c r="L4922" s="332"/>
      <c r="M4922" s="332"/>
      <c r="N4922" s="333"/>
    </row>
    <row r="4923" spans="2:14" x14ac:dyDescent="0.2">
      <c r="B4923" s="328"/>
      <c r="C4923" s="328"/>
      <c r="D4923" s="329"/>
      <c r="E4923" s="330"/>
      <c r="F4923" s="330"/>
      <c r="G4923" s="330"/>
      <c r="H4923" s="331"/>
      <c r="I4923" s="332"/>
      <c r="J4923" s="332"/>
      <c r="K4923" s="332"/>
      <c r="L4923" s="332"/>
      <c r="M4923" s="332"/>
      <c r="N4923" s="333"/>
    </row>
    <row r="4924" spans="2:14" x14ac:dyDescent="0.2">
      <c r="B4924" s="328"/>
      <c r="C4924" s="328"/>
      <c r="D4924" s="329"/>
      <c r="E4924" s="330"/>
      <c r="F4924" s="330"/>
      <c r="G4924" s="330"/>
      <c r="H4924" s="331"/>
      <c r="I4924" s="332"/>
      <c r="J4924" s="332"/>
      <c r="K4924" s="332"/>
      <c r="L4924" s="332"/>
      <c r="M4924" s="332"/>
      <c r="N4924" s="333"/>
    </row>
    <row r="4925" spans="2:14" x14ac:dyDescent="0.2">
      <c r="B4925" s="328"/>
      <c r="C4925" s="328"/>
      <c r="D4925" s="329"/>
      <c r="E4925" s="330"/>
      <c r="F4925" s="330"/>
      <c r="G4925" s="330"/>
      <c r="H4925" s="331"/>
      <c r="I4925" s="332"/>
      <c r="J4925" s="332"/>
      <c r="K4925" s="332"/>
      <c r="L4925" s="332"/>
      <c r="M4925" s="332"/>
      <c r="N4925" s="333"/>
    </row>
    <row r="4926" spans="2:14" x14ac:dyDescent="0.2">
      <c r="B4926" s="328"/>
      <c r="C4926" s="328"/>
      <c r="D4926" s="329"/>
      <c r="E4926" s="330"/>
      <c r="F4926" s="330"/>
      <c r="G4926" s="330"/>
      <c r="H4926" s="331"/>
      <c r="I4926" s="332"/>
      <c r="J4926" s="332"/>
      <c r="K4926" s="332"/>
      <c r="L4926" s="332"/>
      <c r="M4926" s="332"/>
      <c r="N4926" s="333"/>
    </row>
    <row r="4927" spans="2:14" x14ac:dyDescent="0.2">
      <c r="B4927" s="328"/>
      <c r="C4927" s="328"/>
      <c r="D4927" s="329"/>
      <c r="E4927" s="330"/>
      <c r="F4927" s="330"/>
      <c r="G4927" s="330"/>
      <c r="H4927" s="331"/>
      <c r="I4927" s="332"/>
      <c r="J4927" s="332"/>
      <c r="K4927" s="332"/>
      <c r="L4927" s="332"/>
      <c r="M4927" s="332"/>
      <c r="N4927" s="333"/>
    </row>
    <row r="4928" spans="2:14" x14ac:dyDescent="0.2">
      <c r="B4928" s="328"/>
      <c r="C4928" s="328"/>
      <c r="D4928" s="329"/>
      <c r="E4928" s="330"/>
      <c r="F4928" s="330"/>
      <c r="G4928" s="330"/>
      <c r="H4928" s="331"/>
      <c r="I4928" s="332"/>
      <c r="J4928" s="332"/>
      <c r="K4928" s="332"/>
      <c r="L4928" s="332"/>
      <c r="M4928" s="332"/>
      <c r="N4928" s="333"/>
    </row>
    <row r="4929" spans="2:14" x14ac:dyDescent="0.2">
      <c r="B4929" s="328"/>
      <c r="C4929" s="328"/>
      <c r="D4929" s="329"/>
      <c r="E4929" s="330"/>
      <c r="F4929" s="330"/>
      <c r="G4929" s="330"/>
      <c r="H4929" s="331"/>
      <c r="I4929" s="332"/>
      <c r="J4929" s="332"/>
      <c r="K4929" s="332"/>
      <c r="L4929" s="332"/>
      <c r="M4929" s="332"/>
      <c r="N4929" s="333"/>
    </row>
    <row r="4930" spans="2:14" x14ac:dyDescent="0.2">
      <c r="B4930" s="328"/>
      <c r="C4930" s="328"/>
      <c r="D4930" s="329"/>
      <c r="E4930" s="330"/>
      <c r="F4930" s="330"/>
      <c r="G4930" s="330"/>
      <c r="H4930" s="331"/>
      <c r="I4930" s="332"/>
      <c r="J4930" s="332"/>
      <c r="K4930" s="332"/>
      <c r="L4930" s="332"/>
      <c r="M4930" s="332"/>
      <c r="N4930" s="333"/>
    </row>
    <row r="4931" spans="2:14" x14ac:dyDescent="0.2">
      <c r="B4931" s="328"/>
      <c r="C4931" s="328"/>
      <c r="D4931" s="329"/>
      <c r="E4931" s="330"/>
      <c r="F4931" s="330"/>
      <c r="G4931" s="330"/>
      <c r="H4931" s="331"/>
      <c r="I4931" s="332"/>
      <c r="J4931" s="332"/>
      <c r="K4931" s="332"/>
      <c r="L4931" s="332"/>
      <c r="M4931" s="332"/>
      <c r="N4931" s="333"/>
    </row>
    <row r="4932" spans="2:14" x14ac:dyDescent="0.2">
      <c r="B4932" s="328"/>
      <c r="C4932" s="328"/>
      <c r="D4932" s="329"/>
      <c r="E4932" s="330"/>
      <c r="F4932" s="330"/>
      <c r="G4932" s="330"/>
      <c r="H4932" s="331"/>
      <c r="I4932" s="332"/>
      <c r="J4932" s="332"/>
      <c r="K4932" s="332"/>
      <c r="L4932" s="332"/>
      <c r="M4932" s="332"/>
      <c r="N4932" s="333"/>
    </row>
    <row r="4933" spans="2:14" x14ac:dyDescent="0.2">
      <c r="B4933" s="328"/>
      <c r="C4933" s="328"/>
      <c r="D4933" s="329"/>
      <c r="E4933" s="330"/>
      <c r="F4933" s="330"/>
      <c r="G4933" s="330"/>
      <c r="H4933" s="331"/>
      <c r="I4933" s="332"/>
      <c r="J4933" s="332"/>
      <c r="K4933" s="332"/>
      <c r="L4933" s="332"/>
      <c r="M4933" s="332"/>
      <c r="N4933" s="333"/>
    </row>
    <row r="4934" spans="2:14" x14ac:dyDescent="0.2">
      <c r="B4934" s="328"/>
      <c r="C4934" s="328"/>
      <c r="D4934" s="329"/>
      <c r="E4934" s="330"/>
      <c r="F4934" s="330"/>
      <c r="G4934" s="330"/>
      <c r="H4934" s="331"/>
      <c r="I4934" s="332"/>
      <c r="J4934" s="332"/>
      <c r="K4934" s="332"/>
      <c r="L4934" s="332"/>
      <c r="M4934" s="332"/>
      <c r="N4934" s="333"/>
    </row>
    <row r="4935" spans="2:14" x14ac:dyDescent="0.2">
      <c r="B4935" s="328"/>
      <c r="C4935" s="328"/>
      <c r="D4935" s="329"/>
      <c r="E4935" s="330"/>
      <c r="F4935" s="330"/>
      <c r="G4935" s="330"/>
      <c r="H4935" s="331"/>
      <c r="I4935" s="332"/>
      <c r="J4935" s="332"/>
      <c r="K4935" s="332"/>
      <c r="L4935" s="332"/>
      <c r="M4935" s="332"/>
      <c r="N4935" s="333"/>
    </row>
    <row r="4936" spans="2:14" x14ac:dyDescent="0.2">
      <c r="B4936" s="328"/>
      <c r="C4936" s="328"/>
      <c r="D4936" s="329"/>
      <c r="E4936" s="330"/>
      <c r="F4936" s="330"/>
      <c r="G4936" s="330"/>
      <c r="H4936" s="331"/>
      <c r="I4936" s="332"/>
      <c r="J4936" s="332"/>
      <c r="K4936" s="332"/>
      <c r="L4936" s="332"/>
      <c r="M4936" s="332"/>
      <c r="N4936" s="333"/>
    </row>
    <row r="4937" spans="2:14" x14ac:dyDescent="0.2">
      <c r="B4937" s="328"/>
      <c r="C4937" s="328"/>
      <c r="D4937" s="329"/>
      <c r="E4937" s="330"/>
      <c r="F4937" s="330"/>
      <c r="G4937" s="330"/>
      <c r="H4937" s="331"/>
      <c r="I4937" s="332"/>
      <c r="J4937" s="332"/>
      <c r="K4937" s="332"/>
      <c r="L4937" s="332"/>
      <c r="M4937" s="332"/>
      <c r="N4937" s="333"/>
    </row>
    <row r="4938" spans="2:14" x14ac:dyDescent="0.2">
      <c r="B4938" s="328"/>
      <c r="C4938" s="328"/>
      <c r="D4938" s="329"/>
      <c r="E4938" s="330"/>
      <c r="F4938" s="330"/>
      <c r="G4938" s="330"/>
      <c r="H4938" s="331"/>
      <c r="I4938" s="332"/>
      <c r="J4938" s="332"/>
      <c r="K4938" s="332"/>
      <c r="L4938" s="332"/>
      <c r="M4938" s="332"/>
      <c r="N4938" s="333"/>
    </row>
    <row r="4939" spans="2:14" x14ac:dyDescent="0.2">
      <c r="B4939" s="328"/>
      <c r="C4939" s="328"/>
      <c r="D4939" s="329"/>
      <c r="E4939" s="330"/>
      <c r="F4939" s="330"/>
      <c r="G4939" s="330"/>
      <c r="H4939" s="331"/>
      <c r="I4939" s="332"/>
      <c r="J4939" s="332"/>
      <c r="K4939" s="332"/>
      <c r="L4939" s="332"/>
      <c r="M4939" s="332"/>
      <c r="N4939" s="333"/>
    </row>
    <row r="4940" spans="2:14" x14ac:dyDescent="0.2">
      <c r="B4940" s="328"/>
      <c r="C4940" s="328"/>
      <c r="D4940" s="329"/>
      <c r="E4940" s="330"/>
      <c r="F4940" s="330"/>
      <c r="G4940" s="330"/>
      <c r="H4940" s="331"/>
      <c r="I4940" s="332"/>
      <c r="J4940" s="332"/>
      <c r="K4940" s="332"/>
      <c r="L4940" s="332"/>
      <c r="M4940" s="332"/>
      <c r="N4940" s="333"/>
    </row>
    <row r="4941" spans="2:14" x14ac:dyDescent="0.2">
      <c r="B4941" s="328"/>
      <c r="C4941" s="328"/>
      <c r="D4941" s="329"/>
      <c r="E4941" s="330"/>
      <c r="F4941" s="330"/>
      <c r="G4941" s="330"/>
      <c r="H4941" s="331"/>
      <c r="I4941" s="332"/>
      <c r="J4941" s="332"/>
      <c r="K4941" s="332"/>
      <c r="L4941" s="332"/>
      <c r="M4941" s="332"/>
      <c r="N4941" s="333"/>
    </row>
    <row r="4942" spans="2:14" x14ac:dyDescent="0.2">
      <c r="B4942" s="328"/>
      <c r="C4942" s="328"/>
      <c r="D4942" s="329"/>
      <c r="E4942" s="330"/>
      <c r="F4942" s="330"/>
      <c r="G4942" s="330"/>
      <c r="H4942" s="331"/>
      <c r="I4942" s="332"/>
      <c r="J4942" s="332"/>
      <c r="K4942" s="332"/>
      <c r="L4942" s="332"/>
      <c r="M4942" s="332"/>
      <c r="N4942" s="333"/>
    </row>
    <row r="4943" spans="2:14" x14ac:dyDescent="0.2">
      <c r="B4943" s="328"/>
      <c r="C4943" s="328"/>
      <c r="D4943" s="329"/>
      <c r="E4943" s="330"/>
      <c r="F4943" s="330"/>
      <c r="G4943" s="330"/>
      <c r="H4943" s="331"/>
      <c r="I4943" s="332"/>
      <c r="J4943" s="332"/>
      <c r="K4943" s="332"/>
      <c r="L4943" s="332"/>
      <c r="M4943" s="332"/>
      <c r="N4943" s="333"/>
    </row>
    <row r="4944" spans="2:14" x14ac:dyDescent="0.2">
      <c r="B4944" s="328"/>
      <c r="C4944" s="328"/>
      <c r="D4944" s="329"/>
      <c r="E4944" s="330"/>
      <c r="F4944" s="330"/>
      <c r="G4944" s="330"/>
      <c r="H4944" s="331"/>
      <c r="I4944" s="332"/>
      <c r="J4944" s="332"/>
      <c r="K4944" s="332"/>
      <c r="L4944" s="332"/>
      <c r="M4944" s="332"/>
      <c r="N4944" s="333"/>
    </row>
    <row r="4945" spans="2:14" x14ac:dyDescent="0.2">
      <c r="B4945" s="328"/>
      <c r="C4945" s="328"/>
      <c r="D4945" s="329"/>
      <c r="E4945" s="330"/>
      <c r="F4945" s="330"/>
      <c r="G4945" s="330"/>
      <c r="H4945" s="331"/>
      <c r="I4945" s="332"/>
      <c r="J4945" s="332"/>
      <c r="K4945" s="332"/>
      <c r="L4945" s="332"/>
      <c r="M4945" s="332"/>
      <c r="N4945" s="333"/>
    </row>
    <row r="4946" spans="2:14" x14ac:dyDescent="0.2">
      <c r="B4946" s="328"/>
      <c r="C4946" s="328"/>
      <c r="D4946" s="329"/>
      <c r="E4946" s="330"/>
      <c r="F4946" s="330"/>
      <c r="G4946" s="330"/>
      <c r="H4946" s="331"/>
      <c r="I4946" s="332"/>
      <c r="J4946" s="332"/>
      <c r="K4946" s="332"/>
      <c r="L4946" s="332"/>
      <c r="M4946" s="332"/>
      <c r="N4946" s="333"/>
    </row>
    <row r="4947" spans="2:14" x14ac:dyDescent="0.2">
      <c r="B4947" s="328"/>
      <c r="C4947" s="328"/>
      <c r="D4947" s="329"/>
      <c r="E4947" s="330"/>
      <c r="F4947" s="330"/>
      <c r="G4947" s="330"/>
      <c r="H4947" s="331"/>
      <c r="I4947" s="332"/>
      <c r="J4947" s="332"/>
      <c r="K4947" s="332"/>
      <c r="L4947" s="332"/>
      <c r="M4947" s="332"/>
      <c r="N4947" s="333"/>
    </row>
    <row r="4948" spans="2:14" x14ac:dyDescent="0.2">
      <c r="B4948" s="328"/>
      <c r="C4948" s="328"/>
      <c r="D4948" s="329"/>
      <c r="E4948" s="330"/>
      <c r="F4948" s="330"/>
      <c r="G4948" s="330"/>
      <c r="H4948" s="331"/>
      <c r="I4948" s="332"/>
      <c r="J4948" s="332"/>
      <c r="K4948" s="332"/>
      <c r="L4948" s="332"/>
      <c r="M4948" s="332"/>
      <c r="N4948" s="333"/>
    </row>
    <row r="4949" spans="2:14" x14ac:dyDescent="0.2">
      <c r="B4949" s="328"/>
      <c r="C4949" s="328"/>
      <c r="D4949" s="329"/>
      <c r="E4949" s="330"/>
      <c r="F4949" s="330"/>
      <c r="G4949" s="330"/>
      <c r="H4949" s="331"/>
      <c r="I4949" s="332"/>
      <c r="J4949" s="332"/>
      <c r="K4949" s="332"/>
      <c r="L4949" s="332"/>
      <c r="M4949" s="332"/>
      <c r="N4949" s="333"/>
    </row>
    <row r="4950" spans="2:14" x14ac:dyDescent="0.2">
      <c r="B4950" s="328"/>
      <c r="C4950" s="328"/>
      <c r="D4950" s="329"/>
      <c r="E4950" s="330"/>
      <c r="F4950" s="330"/>
      <c r="G4950" s="330"/>
      <c r="H4950" s="331"/>
      <c r="I4950" s="332"/>
      <c r="J4950" s="332"/>
      <c r="K4950" s="332"/>
      <c r="L4950" s="332"/>
      <c r="M4950" s="332"/>
      <c r="N4950" s="333"/>
    </row>
    <row r="4951" spans="2:14" x14ac:dyDescent="0.2">
      <c r="B4951" s="328"/>
      <c r="C4951" s="328"/>
      <c r="D4951" s="329"/>
      <c r="E4951" s="330"/>
      <c r="F4951" s="330"/>
      <c r="G4951" s="330"/>
      <c r="H4951" s="331"/>
      <c r="I4951" s="332"/>
      <c r="J4951" s="332"/>
      <c r="K4951" s="332"/>
      <c r="L4951" s="332"/>
      <c r="M4951" s="332"/>
      <c r="N4951" s="333"/>
    </row>
    <row r="4952" spans="2:14" x14ac:dyDescent="0.2">
      <c r="B4952" s="328"/>
      <c r="C4952" s="328"/>
      <c r="D4952" s="329"/>
      <c r="E4952" s="330"/>
      <c r="F4952" s="330"/>
      <c r="G4952" s="330"/>
      <c r="H4952" s="331"/>
      <c r="I4952" s="332"/>
      <c r="J4952" s="332"/>
      <c r="K4952" s="332"/>
      <c r="L4952" s="332"/>
      <c r="M4952" s="332"/>
      <c r="N4952" s="333"/>
    </row>
    <row r="4953" spans="2:14" x14ac:dyDescent="0.2">
      <c r="B4953" s="328"/>
      <c r="C4953" s="328"/>
      <c r="D4953" s="329"/>
      <c r="E4953" s="330"/>
      <c r="F4953" s="330"/>
      <c r="G4953" s="330"/>
      <c r="H4953" s="331"/>
      <c r="I4953" s="332"/>
      <c r="J4953" s="332"/>
      <c r="K4953" s="332"/>
      <c r="L4953" s="332"/>
      <c r="M4953" s="332"/>
      <c r="N4953" s="333"/>
    </row>
    <row r="4954" spans="2:14" x14ac:dyDescent="0.2">
      <c r="B4954" s="328"/>
      <c r="C4954" s="328"/>
      <c r="D4954" s="329"/>
      <c r="E4954" s="330"/>
      <c r="F4954" s="330"/>
      <c r="G4954" s="330"/>
      <c r="H4954" s="331"/>
      <c r="I4954" s="332"/>
      <c r="J4954" s="332"/>
      <c r="K4954" s="332"/>
      <c r="L4954" s="332"/>
      <c r="M4954" s="332"/>
      <c r="N4954" s="333"/>
    </row>
    <row r="4955" spans="2:14" x14ac:dyDescent="0.2">
      <c r="B4955" s="328"/>
      <c r="C4955" s="328"/>
      <c r="D4955" s="329"/>
      <c r="E4955" s="330"/>
      <c r="F4955" s="330"/>
      <c r="G4955" s="330"/>
      <c r="H4955" s="331"/>
      <c r="I4955" s="332"/>
      <c r="J4955" s="332"/>
      <c r="K4955" s="332"/>
      <c r="L4955" s="332"/>
      <c r="M4955" s="332"/>
      <c r="N4955" s="333"/>
    </row>
    <row r="4956" spans="2:14" x14ac:dyDescent="0.2">
      <c r="B4956" s="328"/>
      <c r="C4956" s="328"/>
      <c r="D4956" s="329"/>
      <c r="E4956" s="330"/>
      <c r="F4956" s="330"/>
      <c r="G4956" s="330"/>
      <c r="H4956" s="331"/>
      <c r="I4956" s="332"/>
      <c r="J4956" s="332"/>
      <c r="K4956" s="332"/>
      <c r="L4956" s="332"/>
      <c r="M4956" s="332"/>
      <c r="N4956" s="333"/>
    </row>
    <row r="4957" spans="2:14" x14ac:dyDescent="0.2">
      <c r="B4957" s="328"/>
      <c r="C4957" s="328"/>
      <c r="D4957" s="329"/>
      <c r="E4957" s="330"/>
      <c r="F4957" s="330"/>
      <c r="G4957" s="330"/>
      <c r="H4957" s="331"/>
      <c r="I4957" s="332"/>
      <c r="J4957" s="332"/>
      <c r="K4957" s="332"/>
      <c r="L4957" s="332"/>
      <c r="M4957" s="332"/>
      <c r="N4957" s="333"/>
    </row>
    <row r="4958" spans="2:14" x14ac:dyDescent="0.2">
      <c r="B4958" s="328"/>
      <c r="C4958" s="328"/>
      <c r="D4958" s="329"/>
      <c r="E4958" s="330"/>
      <c r="F4958" s="330"/>
      <c r="G4958" s="330"/>
      <c r="H4958" s="331"/>
      <c r="I4958" s="332"/>
      <c r="J4958" s="332"/>
      <c r="K4958" s="332"/>
      <c r="L4958" s="332"/>
      <c r="M4958" s="332"/>
      <c r="N4958" s="333"/>
    </row>
    <row r="4959" spans="2:14" x14ac:dyDescent="0.2">
      <c r="B4959" s="328"/>
      <c r="C4959" s="328"/>
      <c r="D4959" s="329"/>
      <c r="E4959" s="330"/>
      <c r="F4959" s="330"/>
      <c r="G4959" s="330"/>
      <c r="H4959" s="331"/>
      <c r="I4959" s="332"/>
      <c r="J4959" s="332"/>
      <c r="K4959" s="332"/>
      <c r="L4959" s="332"/>
      <c r="M4959" s="332"/>
      <c r="N4959" s="333"/>
    </row>
    <row r="4960" spans="2:14" x14ac:dyDescent="0.2">
      <c r="B4960" s="328"/>
      <c r="C4960" s="328"/>
      <c r="D4960" s="329"/>
      <c r="E4960" s="330"/>
      <c r="F4960" s="330"/>
      <c r="G4960" s="330"/>
      <c r="H4960" s="331"/>
      <c r="I4960" s="332"/>
      <c r="J4960" s="332"/>
      <c r="K4960" s="332"/>
      <c r="L4960" s="332"/>
      <c r="M4960" s="332"/>
      <c r="N4960" s="333"/>
    </row>
    <row r="4961" spans="2:14" x14ac:dyDescent="0.2">
      <c r="B4961" s="328"/>
      <c r="C4961" s="328"/>
      <c r="D4961" s="329"/>
      <c r="E4961" s="330"/>
      <c r="F4961" s="330"/>
      <c r="G4961" s="330"/>
      <c r="H4961" s="331"/>
      <c r="I4961" s="332"/>
      <c r="J4961" s="332"/>
      <c r="K4961" s="332"/>
      <c r="L4961" s="332"/>
      <c r="M4961" s="332"/>
      <c r="N4961" s="333"/>
    </row>
    <row r="4962" spans="2:14" x14ac:dyDescent="0.2">
      <c r="B4962" s="328"/>
      <c r="C4962" s="328"/>
      <c r="D4962" s="329"/>
      <c r="E4962" s="330"/>
      <c r="F4962" s="330"/>
      <c r="G4962" s="330"/>
      <c r="H4962" s="331"/>
      <c r="I4962" s="332"/>
      <c r="J4962" s="332"/>
      <c r="K4962" s="332"/>
      <c r="L4962" s="332"/>
      <c r="M4962" s="332"/>
      <c r="N4962" s="333"/>
    </row>
    <row r="4963" spans="2:14" x14ac:dyDescent="0.2">
      <c r="B4963" s="328"/>
      <c r="C4963" s="328"/>
      <c r="D4963" s="329"/>
      <c r="E4963" s="330"/>
      <c r="F4963" s="330"/>
      <c r="G4963" s="330"/>
      <c r="H4963" s="331"/>
      <c r="I4963" s="332"/>
      <c r="J4963" s="332"/>
      <c r="K4963" s="332"/>
      <c r="L4963" s="332"/>
      <c r="M4963" s="332"/>
      <c r="N4963" s="333"/>
    </row>
    <row r="4964" spans="2:14" x14ac:dyDescent="0.2">
      <c r="B4964" s="328"/>
      <c r="C4964" s="328"/>
      <c r="D4964" s="329"/>
      <c r="E4964" s="330"/>
      <c r="F4964" s="330"/>
      <c r="G4964" s="330"/>
      <c r="H4964" s="331"/>
      <c r="I4964" s="332"/>
      <c r="J4964" s="332"/>
      <c r="K4964" s="332"/>
      <c r="L4964" s="332"/>
      <c r="M4964" s="332"/>
      <c r="N4964" s="333"/>
    </row>
    <row r="4965" spans="2:14" x14ac:dyDescent="0.2">
      <c r="B4965" s="328"/>
      <c r="C4965" s="328"/>
      <c r="D4965" s="329"/>
      <c r="E4965" s="330"/>
      <c r="F4965" s="330"/>
      <c r="G4965" s="330"/>
      <c r="H4965" s="331"/>
      <c r="I4965" s="332"/>
      <c r="J4965" s="332"/>
      <c r="K4965" s="332"/>
      <c r="L4965" s="332"/>
      <c r="M4965" s="332"/>
      <c r="N4965" s="333"/>
    </row>
    <row r="4966" spans="2:14" x14ac:dyDescent="0.2">
      <c r="B4966" s="328"/>
      <c r="C4966" s="328"/>
      <c r="D4966" s="329"/>
      <c r="E4966" s="330"/>
      <c r="F4966" s="330"/>
      <c r="G4966" s="330"/>
      <c r="H4966" s="331"/>
      <c r="I4966" s="332"/>
      <c r="J4966" s="332"/>
      <c r="K4966" s="332"/>
      <c r="L4966" s="332"/>
      <c r="M4966" s="332"/>
      <c r="N4966" s="333"/>
    </row>
    <row r="4967" spans="2:14" x14ac:dyDescent="0.2">
      <c r="B4967" s="328"/>
      <c r="C4967" s="328"/>
      <c r="D4967" s="329"/>
      <c r="E4967" s="330"/>
      <c r="F4967" s="330"/>
      <c r="G4967" s="330"/>
      <c r="H4967" s="331"/>
      <c r="I4967" s="332"/>
      <c r="J4967" s="332"/>
      <c r="K4967" s="332"/>
      <c r="L4967" s="332"/>
      <c r="M4967" s="332"/>
      <c r="N4967" s="333"/>
    </row>
    <row r="4968" spans="2:14" x14ac:dyDescent="0.2">
      <c r="B4968" s="328"/>
      <c r="C4968" s="328"/>
      <c r="D4968" s="329"/>
      <c r="E4968" s="330"/>
      <c r="F4968" s="330"/>
      <c r="G4968" s="330"/>
      <c r="H4968" s="331"/>
      <c r="I4968" s="332"/>
      <c r="J4968" s="332"/>
      <c r="K4968" s="332"/>
      <c r="L4968" s="332"/>
      <c r="M4968" s="332"/>
      <c r="N4968" s="333"/>
    </row>
    <row r="4969" spans="2:14" x14ac:dyDescent="0.2">
      <c r="B4969" s="328"/>
      <c r="C4969" s="328"/>
      <c r="D4969" s="329"/>
      <c r="E4969" s="330"/>
      <c r="F4969" s="330"/>
      <c r="G4969" s="330"/>
      <c r="H4969" s="331"/>
      <c r="I4969" s="332"/>
      <c r="J4969" s="332"/>
      <c r="K4969" s="332"/>
      <c r="L4969" s="332"/>
      <c r="M4969" s="332"/>
      <c r="N4969" s="333"/>
    </row>
    <row r="4970" spans="2:14" x14ac:dyDescent="0.2">
      <c r="B4970" s="328"/>
      <c r="C4970" s="328"/>
      <c r="D4970" s="329"/>
      <c r="E4970" s="330"/>
      <c r="F4970" s="330"/>
      <c r="G4970" s="330"/>
      <c r="H4970" s="331"/>
      <c r="I4970" s="332"/>
      <c r="J4970" s="332"/>
      <c r="K4970" s="332"/>
      <c r="L4970" s="332"/>
      <c r="M4970" s="332"/>
      <c r="N4970" s="333"/>
    </row>
    <row r="4971" spans="2:14" x14ac:dyDescent="0.2">
      <c r="B4971" s="328"/>
      <c r="C4971" s="328"/>
      <c r="D4971" s="329"/>
      <c r="E4971" s="330"/>
      <c r="F4971" s="330"/>
      <c r="G4971" s="330"/>
      <c r="H4971" s="331"/>
      <c r="I4971" s="332"/>
      <c r="J4971" s="332"/>
      <c r="K4971" s="332"/>
      <c r="L4971" s="332"/>
      <c r="M4971" s="332"/>
      <c r="N4971" s="333"/>
    </row>
    <row r="4972" spans="2:14" x14ac:dyDescent="0.2">
      <c r="B4972" s="328"/>
      <c r="C4972" s="328"/>
      <c r="D4972" s="329"/>
      <c r="E4972" s="330"/>
      <c r="F4972" s="330"/>
      <c r="G4972" s="330"/>
      <c r="H4972" s="331"/>
      <c r="I4972" s="332"/>
      <c r="J4972" s="332"/>
      <c r="K4972" s="332"/>
      <c r="L4972" s="332"/>
      <c r="M4972" s="332"/>
      <c r="N4972" s="333"/>
    </row>
    <row r="4973" spans="2:14" x14ac:dyDescent="0.2">
      <c r="B4973" s="328"/>
      <c r="C4973" s="328"/>
      <c r="D4973" s="329"/>
      <c r="E4973" s="330"/>
      <c r="F4973" s="330"/>
      <c r="G4973" s="330"/>
      <c r="H4973" s="331"/>
      <c r="I4973" s="332"/>
      <c r="J4973" s="332"/>
      <c r="K4973" s="332"/>
      <c r="L4973" s="332"/>
      <c r="M4973" s="332"/>
      <c r="N4973" s="333"/>
    </row>
    <row r="4974" spans="2:14" x14ac:dyDescent="0.2">
      <c r="B4974" s="328"/>
      <c r="C4974" s="328"/>
      <c r="D4974" s="329"/>
      <c r="E4974" s="330"/>
      <c r="F4974" s="330"/>
      <c r="G4974" s="330"/>
      <c r="H4974" s="331"/>
      <c r="I4974" s="332"/>
      <c r="J4974" s="332"/>
      <c r="K4974" s="332"/>
      <c r="L4974" s="332"/>
      <c r="M4974" s="332"/>
      <c r="N4974" s="333"/>
    </row>
    <row r="4975" spans="2:14" x14ac:dyDescent="0.2">
      <c r="B4975" s="328"/>
      <c r="C4975" s="328"/>
      <c r="D4975" s="329"/>
      <c r="E4975" s="330"/>
      <c r="F4975" s="330"/>
      <c r="G4975" s="330"/>
      <c r="H4975" s="331"/>
      <c r="I4975" s="332"/>
      <c r="J4975" s="332"/>
      <c r="K4975" s="332"/>
      <c r="L4975" s="332"/>
      <c r="M4975" s="332"/>
      <c r="N4975" s="333"/>
    </row>
    <row r="4976" spans="2:14" x14ac:dyDescent="0.2">
      <c r="B4976" s="328"/>
      <c r="C4976" s="328"/>
      <c r="D4976" s="329"/>
      <c r="E4976" s="330"/>
      <c r="F4976" s="330"/>
      <c r="G4976" s="330"/>
      <c r="H4976" s="331"/>
      <c r="I4976" s="332"/>
      <c r="J4976" s="332"/>
      <c r="K4976" s="332"/>
      <c r="L4976" s="332"/>
      <c r="M4976" s="332"/>
      <c r="N4976" s="333"/>
    </row>
    <row r="4977" spans="2:14" x14ac:dyDescent="0.2">
      <c r="B4977" s="328"/>
      <c r="C4977" s="328"/>
      <c r="D4977" s="329"/>
      <c r="E4977" s="330"/>
      <c r="F4977" s="330"/>
      <c r="G4977" s="330"/>
      <c r="H4977" s="331"/>
      <c r="I4977" s="332"/>
      <c r="J4977" s="332"/>
      <c r="K4977" s="332"/>
      <c r="L4977" s="332"/>
      <c r="M4977" s="332"/>
      <c r="N4977" s="333"/>
    </row>
    <row r="4978" spans="2:14" x14ac:dyDescent="0.2">
      <c r="B4978" s="328"/>
      <c r="C4978" s="328"/>
      <c r="D4978" s="329"/>
      <c r="E4978" s="330"/>
      <c r="F4978" s="330"/>
      <c r="G4978" s="330"/>
      <c r="H4978" s="331"/>
      <c r="I4978" s="332"/>
      <c r="J4978" s="332"/>
      <c r="K4978" s="332"/>
      <c r="L4978" s="332"/>
      <c r="M4978" s="332"/>
      <c r="N4978" s="333"/>
    </row>
    <row r="4979" spans="2:14" x14ac:dyDescent="0.2">
      <c r="B4979" s="328"/>
      <c r="C4979" s="328"/>
      <c r="D4979" s="329"/>
      <c r="E4979" s="330"/>
      <c r="F4979" s="330"/>
      <c r="G4979" s="330"/>
      <c r="H4979" s="331"/>
      <c r="I4979" s="332"/>
      <c r="J4979" s="332"/>
      <c r="K4979" s="332"/>
      <c r="L4979" s="332"/>
      <c r="M4979" s="332"/>
      <c r="N4979" s="333"/>
    </row>
    <row r="4980" spans="2:14" x14ac:dyDescent="0.2">
      <c r="B4980" s="328"/>
      <c r="C4980" s="328"/>
      <c r="D4980" s="329"/>
      <c r="E4980" s="330"/>
      <c r="F4980" s="330"/>
      <c r="G4980" s="330"/>
      <c r="H4980" s="331"/>
      <c r="I4980" s="332"/>
      <c r="J4980" s="332"/>
      <c r="K4980" s="332"/>
      <c r="L4980" s="332"/>
      <c r="M4980" s="332"/>
      <c r="N4980" s="333"/>
    </row>
    <row r="4981" spans="2:14" x14ac:dyDescent="0.2">
      <c r="B4981" s="328"/>
      <c r="C4981" s="328"/>
      <c r="D4981" s="329"/>
      <c r="E4981" s="330"/>
      <c r="F4981" s="330"/>
      <c r="G4981" s="330"/>
      <c r="H4981" s="331"/>
      <c r="I4981" s="332"/>
      <c r="J4981" s="332"/>
      <c r="K4981" s="332"/>
      <c r="L4981" s="332"/>
      <c r="M4981" s="332"/>
      <c r="N4981" s="333"/>
    </row>
    <row r="4982" spans="2:14" x14ac:dyDescent="0.2">
      <c r="B4982" s="328"/>
      <c r="C4982" s="328"/>
      <c r="D4982" s="329"/>
      <c r="E4982" s="330"/>
      <c r="F4982" s="330"/>
      <c r="G4982" s="330"/>
      <c r="H4982" s="331"/>
      <c r="I4982" s="332"/>
      <c r="J4982" s="332"/>
      <c r="K4982" s="332"/>
      <c r="L4982" s="332"/>
      <c r="M4982" s="332"/>
      <c r="N4982" s="333"/>
    </row>
    <row r="4983" spans="2:14" x14ac:dyDescent="0.2">
      <c r="B4983" s="328"/>
      <c r="C4983" s="328"/>
      <c r="D4983" s="329"/>
      <c r="E4983" s="330"/>
      <c r="F4983" s="330"/>
      <c r="G4983" s="330"/>
      <c r="H4983" s="331"/>
      <c r="I4983" s="332"/>
      <c r="J4983" s="332"/>
      <c r="K4983" s="332"/>
      <c r="L4983" s="332"/>
      <c r="M4983" s="332"/>
      <c r="N4983" s="333"/>
    </row>
    <row r="4984" spans="2:14" x14ac:dyDescent="0.2">
      <c r="B4984" s="328"/>
      <c r="C4984" s="328"/>
      <c r="D4984" s="329"/>
      <c r="E4984" s="330"/>
      <c r="F4984" s="330"/>
      <c r="G4984" s="330"/>
      <c r="H4984" s="331"/>
      <c r="I4984" s="332"/>
      <c r="J4984" s="332"/>
      <c r="K4984" s="332"/>
      <c r="L4984" s="332"/>
      <c r="M4984" s="332"/>
      <c r="N4984" s="333"/>
    </row>
    <row r="4985" spans="2:14" x14ac:dyDescent="0.2">
      <c r="B4985" s="328"/>
      <c r="C4985" s="328"/>
      <c r="D4985" s="329"/>
      <c r="E4985" s="330"/>
      <c r="F4985" s="330"/>
      <c r="G4985" s="330"/>
      <c r="H4985" s="331"/>
      <c r="I4985" s="332"/>
      <c r="J4985" s="332"/>
      <c r="K4985" s="332"/>
      <c r="L4985" s="332"/>
      <c r="M4985" s="332"/>
      <c r="N4985" s="333"/>
    </row>
    <row r="4986" spans="2:14" x14ac:dyDescent="0.2">
      <c r="B4986" s="328"/>
      <c r="C4986" s="328"/>
      <c r="D4986" s="329"/>
      <c r="E4986" s="330"/>
      <c r="F4986" s="330"/>
      <c r="G4986" s="330"/>
      <c r="H4986" s="331"/>
      <c r="I4986" s="332"/>
      <c r="J4986" s="332"/>
      <c r="K4986" s="332"/>
      <c r="L4986" s="332"/>
      <c r="M4986" s="332"/>
      <c r="N4986" s="333"/>
    </row>
    <row r="4987" spans="2:14" x14ac:dyDescent="0.2">
      <c r="B4987" s="328"/>
      <c r="C4987" s="328"/>
      <c r="D4987" s="329"/>
      <c r="E4987" s="330"/>
      <c r="F4987" s="330"/>
      <c r="G4987" s="330"/>
      <c r="H4987" s="331"/>
      <c r="I4987" s="332"/>
      <c r="J4987" s="332"/>
      <c r="K4987" s="332"/>
      <c r="L4987" s="332"/>
      <c r="M4987" s="332"/>
      <c r="N4987" s="333"/>
    </row>
    <row r="4988" spans="2:14" x14ac:dyDescent="0.2">
      <c r="B4988" s="328"/>
      <c r="C4988" s="328"/>
      <c r="D4988" s="329"/>
      <c r="E4988" s="330"/>
      <c r="F4988" s="330"/>
      <c r="G4988" s="330"/>
      <c r="H4988" s="331"/>
      <c r="I4988" s="332"/>
      <c r="J4988" s="332"/>
      <c r="K4988" s="332"/>
      <c r="L4988" s="332"/>
      <c r="M4988" s="332"/>
      <c r="N4988" s="333"/>
    </row>
    <row r="4989" spans="2:14" x14ac:dyDescent="0.2">
      <c r="B4989" s="328"/>
      <c r="C4989" s="328"/>
      <c r="D4989" s="329"/>
      <c r="E4989" s="330"/>
      <c r="F4989" s="330"/>
      <c r="G4989" s="330"/>
      <c r="H4989" s="331"/>
      <c r="I4989" s="332"/>
      <c r="J4989" s="332"/>
      <c r="K4989" s="332"/>
      <c r="L4989" s="332"/>
      <c r="M4989" s="332"/>
      <c r="N4989" s="333"/>
    </row>
    <row r="4990" spans="2:14" x14ac:dyDescent="0.2">
      <c r="B4990" s="328"/>
      <c r="C4990" s="328"/>
      <c r="D4990" s="329"/>
      <c r="E4990" s="330"/>
      <c r="F4990" s="330"/>
      <c r="G4990" s="330"/>
      <c r="H4990" s="331"/>
      <c r="I4990" s="332"/>
      <c r="J4990" s="332"/>
      <c r="K4990" s="332"/>
      <c r="L4990" s="332"/>
      <c r="M4990" s="332"/>
      <c r="N4990" s="333"/>
    </row>
    <row r="4991" spans="2:14" x14ac:dyDescent="0.2">
      <c r="B4991" s="328"/>
      <c r="C4991" s="328"/>
      <c r="D4991" s="329"/>
      <c r="E4991" s="330"/>
      <c r="F4991" s="330"/>
      <c r="G4991" s="330"/>
      <c r="H4991" s="331"/>
      <c r="I4991" s="332"/>
      <c r="J4991" s="332"/>
      <c r="K4991" s="332"/>
      <c r="L4991" s="332"/>
      <c r="M4991" s="332"/>
      <c r="N4991" s="333"/>
    </row>
    <row r="4992" spans="2:14" x14ac:dyDescent="0.2">
      <c r="B4992" s="328"/>
      <c r="C4992" s="328"/>
      <c r="D4992" s="329"/>
      <c r="E4992" s="330"/>
      <c r="F4992" s="330"/>
      <c r="G4992" s="330"/>
      <c r="H4992" s="331"/>
      <c r="I4992" s="332"/>
      <c r="J4992" s="332"/>
      <c r="K4992" s="332"/>
      <c r="L4992" s="332"/>
      <c r="M4992" s="332"/>
      <c r="N4992" s="333"/>
    </row>
    <row r="4993" spans="2:14" x14ac:dyDescent="0.2">
      <c r="B4993" s="328"/>
      <c r="C4993" s="328"/>
      <c r="D4993" s="329"/>
      <c r="E4993" s="330"/>
      <c r="F4993" s="330"/>
      <c r="G4993" s="330"/>
      <c r="H4993" s="331"/>
      <c r="I4993" s="332"/>
      <c r="J4993" s="332"/>
      <c r="K4993" s="332"/>
      <c r="L4993" s="332"/>
      <c r="M4993" s="332"/>
      <c r="N4993" s="333"/>
    </row>
    <row r="4994" spans="2:14" x14ac:dyDescent="0.2">
      <c r="B4994" s="328"/>
      <c r="C4994" s="328"/>
      <c r="D4994" s="329"/>
      <c r="E4994" s="330"/>
      <c r="F4994" s="330"/>
      <c r="G4994" s="330"/>
      <c r="H4994" s="331"/>
      <c r="I4994" s="332"/>
      <c r="J4994" s="332"/>
      <c r="K4994" s="332"/>
      <c r="L4994" s="332"/>
      <c r="M4994" s="332"/>
      <c r="N4994" s="333"/>
    </row>
    <row r="4995" spans="2:14" x14ac:dyDescent="0.2">
      <c r="B4995" s="328"/>
      <c r="C4995" s="328"/>
      <c r="D4995" s="329"/>
      <c r="E4995" s="330"/>
      <c r="F4995" s="330"/>
      <c r="G4995" s="330"/>
      <c r="H4995" s="331"/>
      <c r="I4995" s="332"/>
      <c r="J4995" s="332"/>
      <c r="K4995" s="332"/>
      <c r="L4995" s="332"/>
      <c r="M4995" s="332"/>
      <c r="N4995" s="333"/>
    </row>
    <row r="4996" spans="2:14" x14ac:dyDescent="0.2">
      <c r="B4996" s="328"/>
      <c r="C4996" s="328"/>
      <c r="D4996" s="329"/>
      <c r="E4996" s="330"/>
      <c r="F4996" s="330"/>
      <c r="G4996" s="330"/>
      <c r="H4996" s="331"/>
      <c r="I4996" s="332"/>
      <c r="J4996" s="332"/>
      <c r="K4996" s="332"/>
      <c r="L4996" s="332"/>
      <c r="M4996" s="332"/>
      <c r="N4996" s="333"/>
    </row>
    <row r="4997" spans="2:14" x14ac:dyDescent="0.2">
      <c r="B4997" s="328"/>
      <c r="C4997" s="328"/>
      <c r="D4997" s="329"/>
      <c r="E4997" s="330"/>
      <c r="F4997" s="330"/>
      <c r="G4997" s="330"/>
      <c r="H4997" s="331"/>
      <c r="I4997" s="332"/>
      <c r="J4997" s="332"/>
      <c r="K4997" s="332"/>
      <c r="L4997" s="332"/>
      <c r="M4997" s="332"/>
      <c r="N4997" s="333"/>
    </row>
    <row r="4998" spans="2:14" x14ac:dyDescent="0.2">
      <c r="B4998" s="328"/>
      <c r="C4998" s="328"/>
      <c r="D4998" s="329"/>
      <c r="E4998" s="330"/>
      <c r="F4998" s="330"/>
      <c r="G4998" s="330"/>
      <c r="H4998" s="331"/>
      <c r="I4998" s="332"/>
      <c r="J4998" s="332"/>
      <c r="K4998" s="332"/>
      <c r="L4998" s="332"/>
      <c r="M4998" s="332"/>
      <c r="N4998" s="333"/>
    </row>
    <row r="4999" spans="2:14" x14ac:dyDescent="0.2">
      <c r="B4999" s="328"/>
      <c r="C4999" s="328"/>
      <c r="D4999" s="329"/>
      <c r="E4999" s="330"/>
      <c r="F4999" s="330"/>
      <c r="G4999" s="330"/>
      <c r="H4999" s="331"/>
      <c r="I4999" s="332"/>
      <c r="J4999" s="332"/>
      <c r="K4999" s="332"/>
      <c r="L4999" s="332"/>
      <c r="M4999" s="332"/>
      <c r="N4999" s="333"/>
    </row>
    <row r="5000" spans="2:14" x14ac:dyDescent="0.2">
      <c r="B5000" s="328"/>
      <c r="C5000" s="328"/>
      <c r="D5000" s="329"/>
      <c r="E5000" s="330"/>
      <c r="F5000" s="330"/>
      <c r="G5000" s="330"/>
      <c r="H5000" s="331"/>
      <c r="I5000" s="332"/>
      <c r="J5000" s="332"/>
      <c r="K5000" s="332"/>
      <c r="L5000" s="332"/>
      <c r="M5000" s="332"/>
      <c r="N5000" s="333"/>
    </row>
    <row r="5001" spans="2:14" x14ac:dyDescent="0.2">
      <c r="B5001" s="328"/>
      <c r="C5001" s="328"/>
      <c r="D5001" s="329"/>
      <c r="E5001" s="330"/>
      <c r="F5001" s="330"/>
      <c r="G5001" s="330"/>
      <c r="H5001" s="331"/>
      <c r="I5001" s="332"/>
      <c r="J5001" s="332"/>
      <c r="K5001" s="332"/>
      <c r="L5001" s="332"/>
      <c r="M5001" s="332"/>
      <c r="N5001" s="333"/>
    </row>
    <row r="5002" spans="2:14" x14ac:dyDescent="0.2">
      <c r="B5002" s="328"/>
      <c r="C5002" s="328"/>
      <c r="D5002" s="329"/>
      <c r="E5002" s="330"/>
      <c r="F5002" s="330"/>
      <c r="G5002" s="330"/>
      <c r="H5002" s="331"/>
      <c r="I5002" s="332"/>
      <c r="J5002" s="332"/>
      <c r="K5002" s="332"/>
      <c r="L5002" s="332"/>
      <c r="M5002" s="332"/>
      <c r="N5002" s="333"/>
    </row>
    <row r="5003" spans="2:14" x14ac:dyDescent="0.2">
      <c r="B5003" s="328"/>
      <c r="C5003" s="328"/>
      <c r="D5003" s="329"/>
      <c r="E5003" s="330"/>
      <c r="F5003" s="330"/>
      <c r="G5003" s="330"/>
      <c r="H5003" s="331"/>
      <c r="I5003" s="332"/>
      <c r="J5003" s="332"/>
      <c r="K5003" s="332"/>
      <c r="L5003" s="332"/>
      <c r="M5003" s="332"/>
      <c r="N5003" s="333"/>
    </row>
    <row r="5004" spans="2:14" x14ac:dyDescent="0.2">
      <c r="B5004" s="328"/>
      <c r="C5004" s="328"/>
      <c r="D5004" s="329"/>
      <c r="E5004" s="330"/>
      <c r="F5004" s="330"/>
      <c r="G5004" s="330"/>
      <c r="H5004" s="331"/>
      <c r="I5004" s="332"/>
      <c r="J5004" s="332"/>
      <c r="K5004" s="332"/>
      <c r="L5004" s="332"/>
      <c r="M5004" s="332"/>
      <c r="N5004" s="333"/>
    </row>
    <row r="5005" spans="2:14" x14ac:dyDescent="0.2">
      <c r="E5005" s="334"/>
      <c r="F5005" s="334"/>
      <c r="G5005" s="334"/>
      <c r="I5005" s="335"/>
      <c r="J5005" s="335"/>
      <c r="K5005" s="335"/>
      <c r="L5005" s="335"/>
      <c r="M5005" s="335"/>
    </row>
  </sheetData>
  <mergeCells count="4">
    <mergeCell ref="G7:I7"/>
    <mergeCell ref="J7:L7"/>
    <mergeCell ref="M7:M8"/>
    <mergeCell ref="N7:N8"/>
  </mergeCells>
  <conditionalFormatting sqref="B13:B2500">
    <cfRule type="expression" dxfId="8" priority="4">
      <formula>ISNUMBER($B13)</formula>
    </cfRule>
  </conditionalFormatting>
  <conditionalFormatting sqref="B13:N2500">
    <cfRule type="expression" dxfId="7" priority="3">
      <formula>AND(ISBLANK($B14),ISNUMBER($B13))</formula>
    </cfRule>
  </conditionalFormatting>
  <conditionalFormatting sqref="E13:E2500">
    <cfRule type="expression" dxfId="6" priority="5">
      <formula>ISNUMBER($B13)</formula>
    </cfRule>
  </conditionalFormatting>
  <conditionalFormatting sqref="E9:G9">
    <cfRule type="expression" dxfId="5" priority="1" stopIfTrue="1">
      <formula>ISBLANK(E9)</formula>
    </cfRule>
  </conditionalFormatting>
  <conditionalFormatting sqref="G13:G2500">
    <cfRule type="expression" dxfId="4" priority="8">
      <formula>ISNUMBER($B13)</formula>
    </cfRule>
  </conditionalFormatting>
  <conditionalFormatting sqref="J13:J2500">
    <cfRule type="expression" dxfId="3" priority="10">
      <formula>ISNUMBER($B13)</formula>
    </cfRule>
  </conditionalFormatting>
  <conditionalFormatting sqref="J6:L6">
    <cfRule type="expression" dxfId="2" priority="2" stopIfTrue="1">
      <formula>ISBLANK(J6)</formula>
    </cfRule>
  </conditionalFormatting>
  <conditionalFormatting sqref="M13:M2500">
    <cfRule type="expression" dxfId="1" priority="14">
      <formula>ISNUMBER($B13)</formula>
    </cfRule>
  </conditionalFormatting>
  <conditionalFormatting sqref="N13:N2500">
    <cfRule type="expression" dxfId="0" priority="16">
      <formula>ISNUMBER($B13)</formula>
    </cfRule>
  </conditionalFormatting>
  <pageMargins left="0.78740157480314965" right="0.44" top="0.98425196850393704" bottom="0.78740157480314965" header="0.51181102362204722" footer="0.51181102362204722"/>
  <pageSetup paperSize="9" scale="80" fitToHeight="0" orientation="landscape"/>
  <headerFooter scaleWithDoc="0" alignWithMargins="0">
    <oddHeader>&amp;L&amp;F&amp;R&amp;A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showGridLines="0" workbookViewId="0">
      <selection activeCell="A50" sqref="A50"/>
    </sheetView>
  </sheetViews>
  <sheetFormatPr baseColWidth="10" defaultRowHeight="12.75" x14ac:dyDescent="0.2"/>
  <cols>
    <col min="1" max="1" width="1.42578125" customWidth="1"/>
    <col min="2" max="2" width="16.85546875" customWidth="1"/>
    <col min="3" max="7" width="15.7109375" customWidth="1"/>
  </cols>
  <sheetData>
    <row r="1" spans="1:7" ht="22.5" customHeight="1" x14ac:dyDescent="0.35">
      <c r="B1" s="9" t="str">
        <f ca="1">DFIE!B173</f>
        <v>Auszahlungen SLA F 2026</v>
      </c>
      <c r="F1" s="392"/>
    </row>
    <row r="3" spans="1:7" ht="0.75" customHeight="1" x14ac:dyDescent="0.2"/>
    <row r="4" spans="1:7" ht="0.75" customHeight="1" x14ac:dyDescent="0.2"/>
    <row r="5" spans="1:7" ht="12" customHeight="1" x14ac:dyDescent="0.2">
      <c r="B5" s="387" t="str">
        <f ca="1">DFIE!$B$49</f>
        <v>Spalte</v>
      </c>
      <c r="C5" s="231" t="s">
        <v>46</v>
      </c>
      <c r="D5" s="231" t="s">
        <v>47</v>
      </c>
      <c r="E5" s="231" t="s">
        <v>55</v>
      </c>
      <c r="F5" s="231" t="s">
        <v>49</v>
      </c>
      <c r="G5" s="232" t="s">
        <v>50</v>
      </c>
    </row>
    <row r="6" spans="1:7" ht="12" customHeight="1" x14ac:dyDescent="0.2">
      <c r="B6" s="387" t="str">
        <f ca="1">DFIE!$B$50</f>
        <v>Formel</v>
      </c>
      <c r="C6" s="243"/>
      <c r="D6" s="243"/>
      <c r="E6" s="150" t="s">
        <v>87</v>
      </c>
      <c r="F6" s="244" t="str">
        <f ca="1">DFIE!$B$180</f>
        <v>D * (E - E[MW])</v>
      </c>
      <c r="G6" s="388" t="str">
        <f ca="1">DFIE!$B$181</f>
        <v>F / F[Schweiz] * Dot</v>
      </c>
    </row>
    <row r="7" spans="1:7" ht="54" customHeight="1" x14ac:dyDescent="0.2">
      <c r="A7" s="158"/>
      <c r="B7" s="115"/>
      <c r="C7" s="111" t="str">
        <f ca="1">DFIE!$B$175</f>
        <v>Summe
Lastenindex
Gemeinde</v>
      </c>
      <c r="D7" s="111" t="str">
        <f ca="1">DFIE!$B$174</f>
        <v>Ständige
Wohnbe-
völkerung</v>
      </c>
      <c r="E7" s="111" t="str">
        <f ca="1">DFIE!$B$176</f>
        <v>Kernstadt-
indikator</v>
      </c>
      <c r="F7" s="111" t="str">
        <f ca="1">DFIE!$B$178</f>
        <v>Massgebende
Sonderlasten</v>
      </c>
      <c r="G7" s="136" t="str">
        <f ca="1">DFIE!$B$179</f>
        <v>Auszahlung
SLA F</v>
      </c>
    </row>
    <row r="8" spans="1:7" ht="12.75" customHeight="1" x14ac:dyDescent="0.2">
      <c r="B8" s="387" t="str">
        <f ca="1">DFIE!$B$52</f>
        <v>Einheit</v>
      </c>
      <c r="C8" s="95" t="str">
        <f ca="1">DFIE!$B$56</f>
        <v>Anzahl</v>
      </c>
      <c r="D8" s="95" t="str">
        <f ca="1">DFIE!$B$56</f>
        <v>Anzahl</v>
      </c>
      <c r="E8" s="389"/>
      <c r="F8" s="241"/>
      <c r="G8" s="390" t="str">
        <f ca="1">DFIE!$B$54</f>
        <v>CHF</v>
      </c>
    </row>
    <row r="9" spans="1:7" x14ac:dyDescent="0.2">
      <c r="A9" s="155"/>
      <c r="B9" s="396" t="str">
        <f ca="1">DFIE!$B$22</f>
        <v>Zürich</v>
      </c>
      <c r="C9" s="166">
        <f ca="1">SUMIF('SLA.F-1'!$B$9:$B$2500,1,'SLA.F-1'!$N$9:$N$2500)</f>
        <v>7649638.1489240443</v>
      </c>
      <c r="D9" s="37">
        <f ca="1">SUMIF('SLA.F-1'!$B$9:$B$2500,1,'SLA.F-1'!$G$9:$G$2500)</f>
        <v>1605508</v>
      </c>
      <c r="E9" s="273">
        <f ca="1">C9/D9</f>
        <v>4.7646216331055617</v>
      </c>
      <c r="F9" s="38">
        <f ca="1">MAX(D9*(E9-$E$37),0)</f>
        <v>5708092.1310972515</v>
      </c>
      <c r="G9" s="164">
        <f ca="1">F9/F$35*DOT!$I$18</f>
        <v>99183317.837681144</v>
      </c>
    </row>
    <row r="10" spans="1:7" x14ac:dyDescent="0.2">
      <c r="A10" s="155"/>
      <c r="B10" s="397" t="str">
        <f ca="1">DFIE!$B$23</f>
        <v>Bern</v>
      </c>
      <c r="C10" s="167">
        <f ca="1">SUMIF('SLA.F-1'!$B$9:$B$2500,2,'SLA.F-1'!$N$9:$N$2500)</f>
        <v>1239263.5920651555</v>
      </c>
      <c r="D10" s="20">
        <f ca="1">SUMIF('SLA.F-1'!$B$9:$B$2500,2,'SLA.F-1'!$G$9:$G$2500)</f>
        <v>1063533</v>
      </c>
      <c r="E10" s="277">
        <f t="shared" ref="E10:E34" ca="1" si="0">C10/D10</f>
        <v>1.1652328532026326</v>
      </c>
      <c r="F10" s="21">
        <f t="shared" ref="F10:F34" ca="1" si="1">MAX(D10*(E10-$E$37),0)</f>
        <v>0</v>
      </c>
      <c r="G10" s="161">
        <f ca="1">F10/F$35*DOT!$I$18</f>
        <v>0</v>
      </c>
    </row>
    <row r="11" spans="1:7" x14ac:dyDescent="0.2">
      <c r="A11" s="155"/>
      <c r="B11" s="398" t="str">
        <f ca="1">DFIE!$B$24</f>
        <v>Luzern</v>
      </c>
      <c r="C11" s="168">
        <f ca="1">SUMIF('SLA.F-1'!$B$9:$B$2500,3,'SLA.F-1'!$N$9:$N$2500)</f>
        <v>467567.18759634794</v>
      </c>
      <c r="D11" s="17">
        <f ca="1">SUMIF('SLA.F-1'!$B$9:$B$2500,3,'SLA.F-1'!$G$9:$G$2500)</f>
        <v>432744</v>
      </c>
      <c r="E11" s="280">
        <f t="shared" ca="1" si="0"/>
        <v>1.0804706422188359</v>
      </c>
      <c r="F11" s="18">
        <f t="shared" ca="1" si="1"/>
        <v>0</v>
      </c>
      <c r="G11" s="160">
        <f ca="1">F11/F$35*DOT!$I$18</f>
        <v>0</v>
      </c>
    </row>
    <row r="12" spans="1:7" x14ac:dyDescent="0.2">
      <c r="A12" s="155"/>
      <c r="B12" s="397" t="str">
        <f ca="1">DFIE!$B$25</f>
        <v>Uri</v>
      </c>
      <c r="C12" s="167">
        <f ca="1">SUMIF('SLA.F-1'!$B$9:$B$2500,4,'SLA.F-1'!$N$9:$N$2500)</f>
        <v>2655.6414087004973</v>
      </c>
      <c r="D12" s="20">
        <f ca="1">SUMIF('SLA.F-1'!$B$9:$B$2500,4,'SLA.F-1'!$G$9:$G$2500)</f>
        <v>37931</v>
      </c>
      <c r="E12" s="277">
        <f t="shared" ca="1" si="0"/>
        <v>7.0012428058856796E-2</v>
      </c>
      <c r="F12" s="21">
        <f t="shared" ca="1" si="1"/>
        <v>0</v>
      </c>
      <c r="G12" s="161">
        <f ca="1">F12/F$35*DOT!$I$18</f>
        <v>0</v>
      </c>
    </row>
    <row r="13" spans="1:7" x14ac:dyDescent="0.2">
      <c r="A13" s="155"/>
      <c r="B13" s="398" t="str">
        <f ca="1">DFIE!$B$26</f>
        <v>Schwyz</v>
      </c>
      <c r="C13" s="168">
        <f ca="1">SUMIF('SLA.F-1'!$B$9:$B$2500,5,'SLA.F-1'!$N$9:$N$2500)</f>
        <v>62021.691029241614</v>
      </c>
      <c r="D13" s="17">
        <f ca="1">SUMIF('SLA.F-1'!$B$9:$B$2500,5,'SLA.F-1'!$G$9:$G$2500)</f>
        <v>167403</v>
      </c>
      <c r="E13" s="280">
        <f t="shared" ca="1" si="0"/>
        <v>0.37049330674624475</v>
      </c>
      <c r="F13" s="18">
        <f t="shared" ca="1" si="1"/>
        <v>0</v>
      </c>
      <c r="G13" s="160">
        <f ca="1">F13/F$35*DOT!$I$18</f>
        <v>0</v>
      </c>
    </row>
    <row r="14" spans="1:7" x14ac:dyDescent="0.2">
      <c r="A14" s="155"/>
      <c r="B14" s="397" t="str">
        <f ca="1">DFIE!$B$27</f>
        <v>Obwalden</v>
      </c>
      <c r="C14" s="167">
        <f ca="1">SUMIF('SLA.F-1'!$B$9:$B$2500,6,'SLA.F-1'!$N$9:$N$2500)</f>
        <v>3060.8308101673229</v>
      </c>
      <c r="D14" s="20">
        <f ca="1">SUMIF('SLA.F-1'!$B$9:$B$2500,6,'SLA.F-1'!$G$9:$G$2500)</f>
        <v>39272</v>
      </c>
      <c r="E14" s="277">
        <f t="shared" ca="1" si="0"/>
        <v>7.7939264874906364E-2</v>
      </c>
      <c r="F14" s="21">
        <f t="shared" ca="1" si="1"/>
        <v>0</v>
      </c>
      <c r="G14" s="161">
        <f ca="1">F14/F$35*DOT!$I$18</f>
        <v>0</v>
      </c>
    </row>
    <row r="15" spans="1:7" x14ac:dyDescent="0.2">
      <c r="A15" s="155"/>
      <c r="B15" s="398" t="str">
        <f ca="1">DFIE!$B$28</f>
        <v>Nidwalden</v>
      </c>
      <c r="C15" s="168">
        <f ca="1">SUMIF('SLA.F-1'!$B$9:$B$2500,7,'SLA.F-1'!$N$9:$N$2500)</f>
        <v>6851.3134024781039</v>
      </c>
      <c r="D15" s="17">
        <f ca="1">SUMIF('SLA.F-1'!$B$9:$B$2500,7,'SLA.F-1'!$G$9:$G$2500)</f>
        <v>45016</v>
      </c>
      <c r="E15" s="280">
        <f t="shared" ca="1" si="0"/>
        <v>0.15219729435041104</v>
      </c>
      <c r="F15" s="18">
        <f t="shared" ca="1" si="1"/>
        <v>0</v>
      </c>
      <c r="G15" s="160">
        <f ca="1">F15/F$35*DOT!$I$18</f>
        <v>0</v>
      </c>
    </row>
    <row r="16" spans="1:7" x14ac:dyDescent="0.2">
      <c r="A16" s="155"/>
      <c r="B16" s="397" t="str">
        <f ca="1">DFIE!$B$29</f>
        <v>Glarus</v>
      </c>
      <c r="C16" s="167">
        <f ca="1">SUMIF('SLA.F-1'!$B$9:$B$2500,8,'SLA.F-1'!$N$9:$N$2500)</f>
        <v>11327.889930753245</v>
      </c>
      <c r="D16" s="20">
        <f ca="1">SUMIF('SLA.F-1'!$B$9:$B$2500,8,'SLA.F-1'!$G$9:$G$2500)</f>
        <v>42056</v>
      </c>
      <c r="E16" s="277">
        <f t="shared" ca="1" si="0"/>
        <v>0.26935252831351636</v>
      </c>
      <c r="F16" s="21">
        <f t="shared" ca="1" si="1"/>
        <v>0</v>
      </c>
      <c r="G16" s="161">
        <f ca="1">F16/F$35*DOT!$I$18</f>
        <v>0</v>
      </c>
    </row>
    <row r="17" spans="1:7" x14ac:dyDescent="0.2">
      <c r="A17" s="155"/>
      <c r="B17" s="398" t="str">
        <f ca="1">DFIE!$B$30</f>
        <v>Zug</v>
      </c>
      <c r="C17" s="168">
        <f ca="1">SUMIF('SLA.F-1'!$B$9:$B$2500,9,'SLA.F-1'!$N$9:$N$2500)</f>
        <v>160878.26284605166</v>
      </c>
      <c r="D17" s="17">
        <f ca="1">SUMIF('SLA.F-1'!$B$9:$B$2500,9,'SLA.F-1'!$G$9:$G$2500)</f>
        <v>132556</v>
      </c>
      <c r="E17" s="280">
        <f t="shared" ca="1" si="0"/>
        <v>1.213662624445907</v>
      </c>
      <c r="F17" s="18">
        <f t="shared" ca="1" si="1"/>
        <v>577.86325972242207</v>
      </c>
      <c r="G17" s="160">
        <f ca="1">F17/F$35*DOT!$I$18</f>
        <v>10040.902290893837</v>
      </c>
    </row>
    <row r="18" spans="1:7" x14ac:dyDescent="0.2">
      <c r="A18" s="155"/>
      <c r="B18" s="397" t="str">
        <f ca="1">DFIE!$B$31</f>
        <v>Freiburg</v>
      </c>
      <c r="C18" s="167">
        <f ca="1">SUMIF('SLA.F-1'!$B$9:$B$2500,10,'SLA.F-1'!$N$9:$N$2500)</f>
        <v>148859.88143838555</v>
      </c>
      <c r="D18" s="20">
        <f ca="1">SUMIF('SLA.F-1'!$B$9:$B$2500,10,'SLA.F-1'!$G$9:$G$2500)</f>
        <v>341537</v>
      </c>
      <c r="E18" s="277">
        <f t="shared" ca="1" si="0"/>
        <v>0.43585286934764184</v>
      </c>
      <c r="F18" s="21">
        <f t="shared" ca="1" si="1"/>
        <v>0</v>
      </c>
      <c r="G18" s="161">
        <f ca="1">F18/F$35*DOT!$I$18</f>
        <v>0</v>
      </c>
    </row>
    <row r="19" spans="1:7" x14ac:dyDescent="0.2">
      <c r="A19" s="155"/>
      <c r="B19" s="398" t="str">
        <f ca="1">DFIE!$B$32</f>
        <v>Solothurn</v>
      </c>
      <c r="C19" s="168">
        <f ca="1">SUMIF('SLA.F-1'!$B$9:$B$2500,11,'SLA.F-1'!$N$9:$N$2500)</f>
        <v>102757.1995885082</v>
      </c>
      <c r="D19" s="17">
        <f ca="1">SUMIF('SLA.F-1'!$B$9:$B$2500,11,'SLA.F-1'!$G$9:$G$2500)</f>
        <v>286844</v>
      </c>
      <c r="E19" s="280">
        <f t="shared" ca="1" si="0"/>
        <v>0.35823374234255623</v>
      </c>
      <c r="F19" s="18">
        <f t="shared" ca="1" si="1"/>
        <v>0</v>
      </c>
      <c r="G19" s="160">
        <f ca="1">F19/F$35*DOT!$I$18</f>
        <v>0</v>
      </c>
    </row>
    <row r="20" spans="1:7" x14ac:dyDescent="0.2">
      <c r="A20" s="155"/>
      <c r="B20" s="397" t="str">
        <f ca="1">DFIE!$B$33</f>
        <v>Basel-Stadt</v>
      </c>
      <c r="C20" s="167">
        <f ca="1">SUMIF('SLA.F-1'!$B$9:$B$2500,12,'SLA.F-1'!$N$9:$N$2500)</f>
        <v>1655505.2467036736</v>
      </c>
      <c r="D20" s="20">
        <f ca="1">SUMIF('SLA.F-1'!$B$9:$B$2500,12,'SLA.F-1'!$G$9:$G$2500)</f>
        <v>200031</v>
      </c>
      <c r="E20" s="277">
        <f t="shared" ca="1" si="0"/>
        <v>8.2762434157889206</v>
      </c>
      <c r="F20" s="21">
        <f t="shared" ca="1" si="1"/>
        <v>1413607.1113521766</v>
      </c>
      <c r="G20" s="161">
        <f ca="1">F20/F$35*DOT!$I$18</f>
        <v>24562715.562878933</v>
      </c>
    </row>
    <row r="21" spans="1:7" x14ac:dyDescent="0.2">
      <c r="A21" s="155"/>
      <c r="B21" s="398" t="str">
        <f ca="1">DFIE!$B$34</f>
        <v>Basel-Landschaft</v>
      </c>
      <c r="C21" s="168">
        <f ca="1">SUMIF('SLA.F-1'!$B$9:$B$2500,13,'SLA.F-1'!$N$9:$N$2500)</f>
        <v>200211.44802075595</v>
      </c>
      <c r="D21" s="17">
        <f ca="1">SUMIF('SLA.F-1'!$B$9:$B$2500,13,'SLA.F-1'!$G$9:$G$2500)</f>
        <v>298837</v>
      </c>
      <c r="E21" s="280">
        <f t="shared" ca="1" si="0"/>
        <v>0.66996873888024555</v>
      </c>
      <c r="F21" s="18">
        <f t="shared" ca="1" si="1"/>
        <v>0</v>
      </c>
      <c r="G21" s="160">
        <f ca="1">F21/F$35*DOT!$I$18</f>
        <v>0</v>
      </c>
    </row>
    <row r="22" spans="1:7" x14ac:dyDescent="0.2">
      <c r="A22" s="155"/>
      <c r="B22" s="397" t="str">
        <f ca="1">DFIE!$B$35</f>
        <v>Schaffhausen</v>
      </c>
      <c r="C22" s="167">
        <f ca="1">SUMIF('SLA.F-1'!$B$9:$B$2500,14,'SLA.F-1'!$N$9:$N$2500)</f>
        <v>55922.274541754494</v>
      </c>
      <c r="D22" s="20">
        <f ca="1">SUMIF('SLA.F-1'!$B$9:$B$2500,14,'SLA.F-1'!$G$9:$G$2500)</f>
        <v>87111</v>
      </c>
      <c r="E22" s="277">
        <f t="shared" ca="1" si="0"/>
        <v>0.64196570515496887</v>
      </c>
      <c r="F22" s="21">
        <f t="shared" ca="1" si="1"/>
        <v>0</v>
      </c>
      <c r="G22" s="161">
        <f ca="1">F22/F$35*DOT!$I$18</f>
        <v>0</v>
      </c>
    </row>
    <row r="23" spans="1:7" ht="12.75" customHeight="1" x14ac:dyDescent="0.2">
      <c r="A23" s="155"/>
      <c r="B23" s="398" t="str">
        <f ca="1">DFIE!$B$36</f>
        <v>Appenzell A.Rh.</v>
      </c>
      <c r="C23" s="168">
        <f ca="1">SUMIF('SLA.F-1'!$B$9:$B$2500,15,'SLA.F-1'!$N$9:$N$2500)</f>
        <v>5553.9288293507116</v>
      </c>
      <c r="D23" s="17">
        <f ca="1">SUMIF('SLA.F-1'!$B$9:$B$2500,15,'SLA.F-1'!$G$9:$G$2500)</f>
        <v>56495</v>
      </c>
      <c r="E23" s="280">
        <f t="shared" ca="1" si="0"/>
        <v>9.8308325150025869E-2</v>
      </c>
      <c r="F23" s="18">
        <f t="shared" ca="1" si="1"/>
        <v>0</v>
      </c>
      <c r="G23" s="160">
        <f ca="1">F23/F$35*DOT!$I$18</f>
        <v>0</v>
      </c>
    </row>
    <row r="24" spans="1:7" x14ac:dyDescent="0.2">
      <c r="A24" s="155"/>
      <c r="B24" s="397" t="str">
        <f ca="1">DFIE!$B$37</f>
        <v>Appenzell I.Rh.</v>
      </c>
      <c r="C24" s="167">
        <f ca="1">SUMIF('SLA.F-1'!$B$9:$B$2500,16,'SLA.F-1'!$N$9:$N$2500)</f>
        <v>578.77535092390065</v>
      </c>
      <c r="D24" s="20">
        <f ca="1">SUMIF('SLA.F-1'!$B$9:$B$2500,16,'SLA.F-1'!$G$9:$G$2500)</f>
        <v>16585</v>
      </c>
      <c r="E24" s="277">
        <f t="shared" ca="1" si="0"/>
        <v>3.4897518898034406E-2</v>
      </c>
      <c r="F24" s="21">
        <f t="shared" ca="1" si="1"/>
        <v>0</v>
      </c>
      <c r="G24" s="161">
        <f ca="1">F24/F$35*DOT!$I$18</f>
        <v>0</v>
      </c>
    </row>
    <row r="25" spans="1:7" x14ac:dyDescent="0.2">
      <c r="A25" s="155"/>
      <c r="B25" s="398" t="str">
        <f ca="1">DFIE!$B$38</f>
        <v>St. Gallen</v>
      </c>
      <c r="C25" s="168">
        <f ca="1">SUMIF('SLA.F-1'!$B$9:$B$2500,17,'SLA.F-1'!$N$9:$N$2500)</f>
        <v>435387.55456166033</v>
      </c>
      <c r="D25" s="17">
        <f ca="1">SUMIF('SLA.F-1'!$B$9:$B$2500,17,'SLA.F-1'!$G$9:$G$2500)</f>
        <v>535114</v>
      </c>
      <c r="E25" s="280">
        <f t="shared" ca="1" si="0"/>
        <v>0.81363514047784269</v>
      </c>
      <c r="F25" s="18">
        <f t="shared" ca="1" si="1"/>
        <v>0</v>
      </c>
      <c r="G25" s="160">
        <f ca="1">F25/F$35*DOT!$I$18</f>
        <v>0</v>
      </c>
    </row>
    <row r="26" spans="1:7" x14ac:dyDescent="0.2">
      <c r="A26" s="155"/>
      <c r="B26" s="397" t="str">
        <f ca="1">DFIE!$B$39</f>
        <v>Graubünden</v>
      </c>
      <c r="C26" s="167">
        <f ca="1">SUMIF('SLA.F-1'!$B$9:$B$2500,18,'SLA.F-1'!$N$9:$N$2500)</f>
        <v>63083.117653350047</v>
      </c>
      <c r="D26" s="20">
        <f ca="1">SUMIF('SLA.F-1'!$B$9:$B$2500,18,'SLA.F-1'!$G$9:$G$2500)</f>
        <v>204888</v>
      </c>
      <c r="E26" s="277">
        <f t="shared" ca="1" si="0"/>
        <v>0.30789073861499966</v>
      </c>
      <c r="F26" s="21">
        <f t="shared" ca="1" si="1"/>
        <v>0</v>
      </c>
      <c r="G26" s="161">
        <f ca="1">F26/F$35*DOT!$I$18</f>
        <v>0</v>
      </c>
    </row>
    <row r="27" spans="1:7" x14ac:dyDescent="0.2">
      <c r="A27" s="155"/>
      <c r="B27" s="398" t="str">
        <f ca="1">DFIE!$B$40</f>
        <v>Aargau</v>
      </c>
      <c r="C27" s="168">
        <f ca="1">SUMIF('SLA.F-1'!$B$9:$B$2500,19,'SLA.F-1'!$N$9:$N$2500)</f>
        <v>249744.15377478622</v>
      </c>
      <c r="D27" s="17">
        <f ca="1">SUMIF('SLA.F-1'!$B$9:$B$2500,19,'SLA.F-1'!$G$9:$G$2500)</f>
        <v>726894</v>
      </c>
      <c r="E27" s="280">
        <f t="shared" ca="1" si="0"/>
        <v>0.34357712923037775</v>
      </c>
      <c r="F27" s="18">
        <f t="shared" ca="1" si="1"/>
        <v>0</v>
      </c>
      <c r="G27" s="160">
        <f ca="1">F27/F$35*DOT!$I$18</f>
        <v>0</v>
      </c>
    </row>
    <row r="28" spans="1:7" x14ac:dyDescent="0.2">
      <c r="A28" s="155"/>
      <c r="B28" s="397" t="str">
        <f ca="1">DFIE!$B$41</f>
        <v>Thurgau</v>
      </c>
      <c r="C28" s="167">
        <f ca="1">SUMIF('SLA.F-1'!$B$9:$B$2500,20,'SLA.F-1'!$N$9:$N$2500)</f>
        <v>96273.159077336633</v>
      </c>
      <c r="D28" s="20">
        <f ca="1">SUMIF('SLA.F-1'!$B$9:$B$2500,20,'SLA.F-1'!$G$9:$G$2500)</f>
        <v>295220</v>
      </c>
      <c r="E28" s="277">
        <f t="shared" ca="1" si="0"/>
        <v>0.32610649372446526</v>
      </c>
      <c r="F28" s="21">
        <f t="shared" ca="1" si="1"/>
        <v>0</v>
      </c>
      <c r="G28" s="161">
        <f ca="1">F28/F$35*DOT!$I$18</f>
        <v>0</v>
      </c>
    </row>
    <row r="29" spans="1:7" x14ac:dyDescent="0.2">
      <c r="A29" s="155"/>
      <c r="B29" s="398" t="str">
        <f ca="1">DFIE!$B$42</f>
        <v>Tessin</v>
      </c>
      <c r="C29" s="168">
        <f ca="1">SUMIF('SLA.F-1'!$B$9:$B$2500,21,'SLA.F-1'!$N$9:$N$2500)</f>
        <v>319863.90671900427</v>
      </c>
      <c r="D29" s="17">
        <f ca="1">SUMIF('SLA.F-1'!$B$9:$B$2500,21,'SLA.F-1'!$G$9:$G$2500)</f>
        <v>357720</v>
      </c>
      <c r="E29" s="280">
        <f t="shared" ca="1" si="0"/>
        <v>0.8941739537040263</v>
      </c>
      <c r="F29" s="18">
        <f t="shared" ca="1" si="1"/>
        <v>0</v>
      </c>
      <c r="G29" s="160">
        <f ca="1">F29/F$35*DOT!$I$18</f>
        <v>0</v>
      </c>
    </row>
    <row r="30" spans="1:7" x14ac:dyDescent="0.2">
      <c r="A30" s="155"/>
      <c r="B30" s="397" t="str">
        <f ca="1">DFIE!$B$43</f>
        <v>Waadt</v>
      </c>
      <c r="C30" s="167">
        <f ca="1">SUMIF('SLA.F-1'!$B$9:$B$2500,22,'SLA.F-1'!$N$9:$N$2500)</f>
        <v>1330051.5039330232</v>
      </c>
      <c r="D30" s="20">
        <f ca="1">SUMIF('SLA.F-1'!$B$9:$B$2500,22,'SLA.F-1'!$G$9:$G$2500)</f>
        <v>845870</v>
      </c>
      <c r="E30" s="277">
        <f t="shared" ca="1" si="0"/>
        <v>1.5724065210174414</v>
      </c>
      <c r="F30" s="21">
        <f t="shared" ca="1" si="1"/>
        <v>307138.17674988316</v>
      </c>
      <c r="G30" s="161">
        <f ca="1">F30/F$35*DOT!$I$18</f>
        <v>5336806.5379865775</v>
      </c>
    </row>
    <row r="31" spans="1:7" x14ac:dyDescent="0.2">
      <c r="A31" s="155"/>
      <c r="B31" s="398" t="str">
        <f ca="1">DFIE!$B$44</f>
        <v>Wallis</v>
      </c>
      <c r="C31" s="168">
        <f ca="1">SUMIF('SLA.F-1'!$B$9:$B$2500,23,'SLA.F-1'!$N$9:$N$2500)</f>
        <v>101288.91779075588</v>
      </c>
      <c r="D31" s="17">
        <f ca="1">SUMIF('SLA.F-1'!$B$9:$B$2500,23,'SLA.F-1'!$G$9:$G$2500)</f>
        <v>365844</v>
      </c>
      <c r="E31" s="280">
        <f t="shared" ca="1" si="0"/>
        <v>0.2768636844960034</v>
      </c>
      <c r="F31" s="18">
        <f t="shared" ca="1" si="1"/>
        <v>0</v>
      </c>
      <c r="G31" s="160">
        <f ca="1">F31/F$35*DOT!$I$18</f>
        <v>0</v>
      </c>
    </row>
    <row r="32" spans="1:7" x14ac:dyDescent="0.2">
      <c r="A32" s="155"/>
      <c r="B32" s="397" t="str">
        <f ca="1">DFIE!$B$45</f>
        <v>Neuenburg</v>
      </c>
      <c r="C32" s="167">
        <f ca="1">SUMIF('SLA.F-1'!$B$9:$B$2500,24,'SLA.F-1'!$N$9:$N$2500)</f>
        <v>152042.59377629196</v>
      </c>
      <c r="D32" s="20">
        <f ca="1">SUMIF('SLA.F-1'!$B$9:$B$2500,24,'SLA.F-1'!$G$9:$G$2500)</f>
        <v>178291</v>
      </c>
      <c r="E32" s="277">
        <f t="shared" ca="1" si="0"/>
        <v>0.85277772729017143</v>
      </c>
      <c r="F32" s="21">
        <f t="shared" ca="1" si="1"/>
        <v>0</v>
      </c>
      <c r="G32" s="161">
        <f ca="1">F32/F$35*DOT!$I$18</f>
        <v>0</v>
      </c>
    </row>
    <row r="33" spans="1:7" x14ac:dyDescent="0.2">
      <c r="A33" s="155"/>
      <c r="B33" s="398" t="str">
        <f ca="1">DFIE!$B$46</f>
        <v>Genf</v>
      </c>
      <c r="C33" s="168">
        <f ca="1">SUMIF('SLA.F-1'!$B$9:$B$2500,25,'SLA.F-1'!$N$9:$N$2500)</f>
        <v>3283850.2526636026</v>
      </c>
      <c r="D33" s="17">
        <f ca="1">SUMIF('SLA.F-1'!$B$9:$B$2500,25,'SLA.F-1'!$G$9:$G$2500)</f>
        <v>524410</v>
      </c>
      <c r="E33" s="280">
        <f t="shared" ca="1" si="0"/>
        <v>6.2619901463808905</v>
      </c>
      <c r="F33" s="18">
        <f t="shared" ca="1" si="1"/>
        <v>2649679.5433251578</v>
      </c>
      <c r="G33" s="160">
        <f ca="1">F33/F$35*DOT!$I$18</f>
        <v>46040603.809087925</v>
      </c>
    </row>
    <row r="34" spans="1:7" x14ac:dyDescent="0.2">
      <c r="A34" s="155"/>
      <c r="B34" s="399" t="str">
        <f ca="1">DFIE!$B$47</f>
        <v>Jura</v>
      </c>
      <c r="C34" s="169">
        <f ca="1">SUMIF('SLA.F-1'!$B$9:$B$2500,26,'SLA.F-1'!$N$9:$N$2500)</f>
        <v>8424.6454638428822</v>
      </c>
      <c r="D34" s="28">
        <f ca="1">SUMIF('SLA.F-1'!$B$9:$B$2500,26,'SLA.F-1'!$G$9:$G$2500)</f>
        <v>74548</v>
      </c>
      <c r="E34" s="283">
        <f t="shared" ca="1" si="0"/>
        <v>0.11300967784303914</v>
      </c>
      <c r="F34" s="29">
        <f t="shared" ca="1" si="1"/>
        <v>0</v>
      </c>
      <c r="G34" s="165">
        <f ca="1">F34/F$35*DOT!$I$18</f>
        <v>0</v>
      </c>
    </row>
    <row r="35" spans="1:7" x14ac:dyDescent="0.2">
      <c r="B35" s="293" t="str">
        <f ca="1">DFIE!$B$48</f>
        <v>Schweiz</v>
      </c>
      <c r="C35" s="23"/>
      <c r="D35" s="23">
        <f ca="1">SUM(D9:D34)</f>
        <v>8962258</v>
      </c>
      <c r="E35" s="395"/>
      <c r="F35" s="23">
        <f ca="1">SUM(F9:F34)</f>
        <v>10079094.825784191</v>
      </c>
      <c r="G35" s="162">
        <f ca="1">SUM(G9:G34)</f>
        <v>175133484.64992547</v>
      </c>
    </row>
    <row r="36" spans="1:7" ht="7.5" customHeight="1" x14ac:dyDescent="0.2">
      <c r="B36" s="391"/>
      <c r="C36" s="394"/>
      <c r="D36" s="391"/>
      <c r="E36" s="391"/>
      <c r="F36" s="394"/>
      <c r="G36" s="393"/>
    </row>
    <row r="37" spans="1:7" ht="12.75" customHeight="1" x14ac:dyDescent="0.2">
      <c r="B37" s="400" t="str">
        <f ca="1">DFIE!$B$183</f>
        <v>Mittelwert (MW)</v>
      </c>
      <c r="C37" s="401"/>
      <c r="D37" s="401"/>
      <c r="E37" s="402">
        <f ca="1">AVERAGE(E9:E34)</f>
        <v>1.2093032347560972</v>
      </c>
      <c r="F37" s="103"/>
      <c r="G37" s="103"/>
    </row>
    <row r="38" spans="1:7" x14ac:dyDescent="0.2">
      <c r="C38" s="15"/>
      <c r="D38" s="155"/>
      <c r="E38" s="155"/>
      <c r="G38" s="155"/>
    </row>
  </sheetData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GLA-1</vt:lpstr>
      <vt:lpstr>GLA-2</vt:lpstr>
      <vt:lpstr>SLA.AC-1</vt:lpstr>
      <vt:lpstr>SLA.AC-2</vt:lpstr>
      <vt:lpstr>SLA.F-1</vt:lpstr>
      <vt:lpstr>SLA.F-2</vt:lpstr>
      <vt:lpstr>DOT!Druckbereich</vt:lpstr>
      <vt:lpstr>'GLA-1'!Druckbereich</vt:lpstr>
      <vt:lpstr>'GLA-2'!Druckbereich</vt:lpstr>
      <vt:lpstr>'SLA.AC-1'!Druckbereich</vt:lpstr>
      <vt:lpstr>'SLA.AC-2'!Druckbereich</vt:lpstr>
      <vt:lpstr>'SLA.F-1'!Druckbereich</vt:lpstr>
      <vt:lpstr>'SLA.F-2'!Druckbereich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Witschard Jean-Pierre EFV</dc:creator>
  <cp:lastModifiedBy>Witschard Jean-Pierre EFV</cp:lastModifiedBy>
  <cp:lastPrinted>2024-11-28T08:51:30Z</cp:lastPrinted>
  <dcterms:created xsi:type="dcterms:W3CDTF">2010-11-03T16:49:36Z</dcterms:created>
  <dcterms:modified xsi:type="dcterms:W3CDTF">2025-06-20T06:26:33Z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2025-05-19T07:14:00Z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998fe1e4-6cc8-4b99-9751-8610c58201ff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