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FP\FS\Modelle\fs\produktion\Beschaffung\fsupload\Dokumente_web\Arbeitsversionen\XLSX-Schnittstelle\"/>
    </mc:Choice>
  </mc:AlternateContent>
  <xr:revisionPtr revIDLastSave="0" documentId="13_ncr:1_{4CAD0BEE-6C27-4F19-9D15-072D5C34771C}" xr6:coauthVersionLast="47" xr6:coauthVersionMax="47" xr10:uidLastSave="{00000000-0000-0000-0000-000000000000}"/>
  <bookViews>
    <workbookView xWindow="-120" yWindow="-120" windowWidth="29040" windowHeight="15720" xr2:uid="{6EE2538D-E180-4D58-B19A-9DFD80E49AC7}"/>
  </bookViews>
  <sheets>
    <sheet name="Français" sheetId="1" r:id="rId1"/>
  </sheets>
  <definedNames>
    <definedName name="_xlnm._FilterDatabase" localSheetId="0" hidden="1">Français!$A$3:$H$109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3" i="1" l="1"/>
  <c r="F183" i="1"/>
  <c r="G183" i="1"/>
  <c r="H183" i="1"/>
  <c r="D183" i="1"/>
  <c r="D84" i="1"/>
  <c r="D119" i="1"/>
  <c r="E119" i="1"/>
  <c r="F119" i="1"/>
  <c r="G119" i="1"/>
  <c r="H119" i="1"/>
  <c r="E135" i="1" l="1"/>
  <c r="E138" i="1" s="1"/>
  <c r="E88" i="1"/>
  <c r="E126" i="1"/>
  <c r="E144" i="1"/>
  <c r="E143" i="1" s="1"/>
  <c r="E149" i="1"/>
  <c r="E153" i="1"/>
  <c r="E166" i="1"/>
  <c r="E172" i="1"/>
  <c r="E94" i="1"/>
  <c r="E84" i="1"/>
  <c r="E69" i="1"/>
  <c r="E60" i="1"/>
  <c r="E51" i="1"/>
  <c r="E46" i="1"/>
  <c r="E36" i="1"/>
  <c r="E22" i="1"/>
  <c r="E18" i="1"/>
  <c r="E106" i="1" l="1"/>
  <c r="E82" i="1"/>
  <c r="E58" i="1"/>
  <c r="E109" i="1" s="1"/>
  <c r="E35" i="1"/>
  <c r="E108" i="1" s="1"/>
  <c r="E165" i="1"/>
  <c r="E180" i="1" s="1"/>
  <c r="E139" i="1"/>
  <c r="E140" i="1" s="1"/>
  <c r="E163" i="1"/>
  <c r="E59" i="1" l="1"/>
  <c r="E83" i="1" s="1"/>
  <c r="E107" i="1" s="1"/>
  <c r="H12" i="1"/>
  <c r="G12" i="1"/>
  <c r="F12" i="1"/>
  <c r="E12" i="1"/>
  <c r="D12" i="1"/>
  <c r="H217" i="1"/>
  <c r="G217" i="1"/>
  <c r="F217" i="1"/>
  <c r="E217" i="1"/>
  <c r="D217" i="1"/>
  <c r="H215" i="1"/>
  <c r="G215" i="1"/>
  <c r="F215" i="1"/>
  <c r="E215" i="1"/>
  <c r="D215" i="1"/>
  <c r="H213" i="1"/>
  <c r="G213" i="1"/>
  <c r="F213" i="1"/>
  <c r="E213" i="1"/>
  <c r="D213" i="1"/>
  <c r="H204" i="1"/>
  <c r="G204" i="1"/>
  <c r="F204" i="1"/>
  <c r="E204" i="1"/>
  <c r="D204" i="1"/>
  <c r="H203" i="1"/>
  <c r="G203" i="1"/>
  <c r="F203" i="1"/>
  <c r="E203" i="1"/>
  <c r="D203" i="1"/>
  <c r="H201" i="1"/>
  <c r="G201" i="1"/>
  <c r="F201" i="1"/>
  <c r="E201" i="1"/>
  <c r="D201" i="1"/>
  <c r="H196" i="1"/>
  <c r="G196" i="1"/>
  <c r="F196" i="1"/>
  <c r="E196" i="1"/>
  <c r="D196" i="1"/>
  <c r="H189" i="1"/>
  <c r="G189" i="1"/>
  <c r="F189" i="1"/>
  <c r="E189" i="1"/>
  <c r="D189" i="1"/>
  <c r="H172" i="1"/>
  <c r="G172" i="1"/>
  <c r="F172" i="1"/>
  <c r="D172" i="1"/>
  <c r="H166" i="1"/>
  <c r="G166" i="1"/>
  <c r="F166" i="1"/>
  <c r="D166" i="1"/>
  <c r="H153" i="1"/>
  <c r="H192" i="1" s="1"/>
  <c r="H194" i="1" s="1"/>
  <c r="G153" i="1"/>
  <c r="G192" i="1" s="1"/>
  <c r="G194" i="1" s="1"/>
  <c r="F153" i="1"/>
  <c r="F192" i="1" s="1"/>
  <c r="F194" i="1" s="1"/>
  <c r="E192" i="1"/>
  <c r="E194" i="1" s="1"/>
  <c r="D153" i="1"/>
  <c r="D192" i="1" s="1"/>
  <c r="D194" i="1" s="1"/>
  <c r="H149" i="1"/>
  <c r="G149" i="1"/>
  <c r="F149" i="1"/>
  <c r="D149" i="1"/>
  <c r="H144" i="1"/>
  <c r="G144" i="1"/>
  <c r="F144" i="1"/>
  <c r="D144" i="1"/>
  <c r="H135" i="1"/>
  <c r="H138" i="1" s="1"/>
  <c r="G135" i="1"/>
  <c r="G138" i="1" s="1"/>
  <c r="F135" i="1"/>
  <c r="F138" i="1" s="1"/>
  <c r="D135" i="1"/>
  <c r="D138" i="1" s="1"/>
  <c r="H126" i="1"/>
  <c r="G126" i="1"/>
  <c r="F126" i="1"/>
  <c r="D126" i="1"/>
  <c r="H94" i="1"/>
  <c r="G94" i="1"/>
  <c r="F94" i="1"/>
  <c r="D94" i="1"/>
  <c r="H88" i="1"/>
  <c r="H84" i="1" s="1"/>
  <c r="G88" i="1"/>
  <c r="G84" i="1" s="1"/>
  <c r="F88" i="1"/>
  <c r="F84" i="1" s="1"/>
  <c r="D88" i="1"/>
  <c r="H69" i="1"/>
  <c r="G69" i="1"/>
  <c r="F69" i="1"/>
  <c r="D69" i="1"/>
  <c r="H60" i="1"/>
  <c r="G60" i="1"/>
  <c r="F60" i="1"/>
  <c r="D60" i="1"/>
  <c r="H51" i="1"/>
  <c r="G51" i="1"/>
  <c r="F51" i="1"/>
  <c r="D51" i="1"/>
  <c r="H46" i="1"/>
  <c r="G46" i="1"/>
  <c r="F46" i="1"/>
  <c r="D46" i="1"/>
  <c r="H36" i="1"/>
  <c r="G36" i="1"/>
  <c r="F36" i="1"/>
  <c r="D36" i="1"/>
  <c r="H22" i="1"/>
  <c r="G22" i="1"/>
  <c r="F22" i="1"/>
  <c r="D22" i="1"/>
  <c r="H18" i="1"/>
  <c r="G18" i="1"/>
  <c r="F18" i="1"/>
  <c r="D18" i="1"/>
  <c r="D82" i="1" l="1"/>
  <c r="D199" i="1" s="1"/>
  <c r="F143" i="1"/>
  <c r="F163" i="1" s="1"/>
  <c r="D218" i="1"/>
  <c r="D205" i="1" s="1"/>
  <c r="G143" i="1"/>
  <c r="G163" i="1" s="1"/>
  <c r="G216" i="1"/>
  <c r="H35" i="1"/>
  <c r="H108" i="1" s="1"/>
  <c r="D106" i="1"/>
  <c r="H143" i="1"/>
  <c r="H163" i="1" s="1"/>
  <c r="H216" i="1"/>
  <c r="D210" i="1"/>
  <c r="D190" i="1" s="1"/>
  <c r="D165" i="1"/>
  <c r="D191" i="1" s="1"/>
  <c r="H58" i="1"/>
  <c r="D219" i="1"/>
  <c r="F218" i="1"/>
  <c r="F205" i="1" s="1"/>
  <c r="F216" i="1"/>
  <c r="D58" i="1"/>
  <c r="D109" i="1" s="1"/>
  <c r="H211" i="1"/>
  <c r="H212" i="1" s="1"/>
  <c r="G106" i="1"/>
  <c r="E199" i="1"/>
  <c r="D143" i="1"/>
  <c r="D200" i="1" s="1"/>
  <c r="F58" i="1"/>
  <c r="F109" i="1" s="1"/>
  <c r="F82" i="1"/>
  <c r="F199" i="1" s="1"/>
  <c r="H106" i="1"/>
  <c r="G210" i="1"/>
  <c r="G82" i="1"/>
  <c r="G199" i="1" s="1"/>
  <c r="F139" i="1"/>
  <c r="F140" i="1" s="1"/>
  <c r="G35" i="1"/>
  <c r="G108" i="1" s="1"/>
  <c r="F106" i="1"/>
  <c r="H210" i="1"/>
  <c r="H198" i="1" s="1"/>
  <c r="H82" i="1"/>
  <c r="H199" i="1" s="1"/>
  <c r="D216" i="1"/>
  <c r="E216" i="1"/>
  <c r="D139" i="1"/>
  <c r="F219" i="1"/>
  <c r="G139" i="1"/>
  <c r="G165" i="1"/>
  <c r="G180" i="1" s="1"/>
  <c r="D35" i="1"/>
  <c r="D108" i="1" s="1"/>
  <c r="G58" i="1"/>
  <c r="G109" i="1" s="1"/>
  <c r="E211" i="1"/>
  <c r="E197" i="1" s="1"/>
  <c r="H165" i="1"/>
  <c r="H180" i="1" s="1"/>
  <c r="E210" i="1"/>
  <c r="E202" i="1" s="1"/>
  <c r="G218" i="1"/>
  <c r="G205" i="1" s="1"/>
  <c r="F165" i="1"/>
  <c r="F180" i="1" s="1"/>
  <c r="D211" i="1"/>
  <c r="D197" i="1" s="1"/>
  <c r="F210" i="1"/>
  <c r="F202" i="1" s="1"/>
  <c r="H218" i="1"/>
  <c r="H205" i="1" s="1"/>
  <c r="E218" i="1"/>
  <c r="E205" i="1" s="1"/>
  <c r="F35" i="1"/>
  <c r="F108" i="1" s="1"/>
  <c r="G211" i="1"/>
  <c r="G197" i="1" s="1"/>
  <c r="H139" i="1"/>
  <c r="F211" i="1"/>
  <c r="E219" i="1"/>
  <c r="G219" i="1"/>
  <c r="H219" i="1"/>
  <c r="D195" i="1" l="1"/>
  <c r="D193" i="1"/>
  <c r="F220" i="1"/>
  <c r="H59" i="1"/>
  <c r="H83" i="1" s="1"/>
  <c r="H107" i="1" s="1"/>
  <c r="H187" i="1" s="1"/>
  <c r="G200" i="1"/>
  <c r="F200" i="1"/>
  <c r="D220" i="1"/>
  <c r="D180" i="1"/>
  <c r="D212" i="1"/>
  <c r="H109" i="1"/>
  <c r="F191" i="1"/>
  <c r="E220" i="1"/>
  <c r="H200" i="1"/>
  <c r="D198" i="1"/>
  <c r="G212" i="1"/>
  <c r="E200" i="1"/>
  <c r="D202" i="1"/>
  <c r="D163" i="1"/>
  <c r="H197" i="1"/>
  <c r="G191" i="1"/>
  <c r="G198" i="1"/>
  <c r="D140" i="1"/>
  <c r="F198" i="1"/>
  <c r="H202" i="1"/>
  <c r="F59" i="1"/>
  <c r="F83" i="1" s="1"/>
  <c r="F107" i="1" s="1"/>
  <c r="F188" i="1" s="1"/>
  <c r="E191" i="1"/>
  <c r="G202" i="1"/>
  <c r="G190" i="1"/>
  <c r="E185" i="1"/>
  <c r="H190" i="1"/>
  <c r="E212" i="1"/>
  <c r="H220" i="1"/>
  <c r="E190" i="1"/>
  <c r="H191" i="1"/>
  <c r="E198" i="1"/>
  <c r="G140" i="1"/>
  <c r="D59" i="1"/>
  <c r="D83" i="1" s="1"/>
  <c r="D107" i="1" s="1"/>
  <c r="D185" i="1" s="1"/>
  <c r="F190" i="1"/>
  <c r="G220" i="1"/>
  <c r="G59" i="1"/>
  <c r="G83" i="1" s="1"/>
  <c r="G107" i="1" s="1"/>
  <c r="G184" i="1" s="1"/>
  <c r="F212" i="1"/>
  <c r="F197" i="1"/>
  <c r="H140" i="1"/>
  <c r="E184" i="1" l="1"/>
  <c r="E186" i="1"/>
  <c r="E195" i="1"/>
  <c r="E193" i="1"/>
  <c r="F193" i="1"/>
  <c r="F195" i="1"/>
  <c r="F185" i="1"/>
  <c r="G195" i="1"/>
  <c r="G193" i="1"/>
  <c r="G186" i="1"/>
  <c r="D186" i="1"/>
  <c r="H195" i="1"/>
  <c r="H193" i="1"/>
  <c r="G185" i="1"/>
  <c r="H185" i="1"/>
  <c r="H186" i="1"/>
  <c r="F186" i="1"/>
  <c r="D188" i="1"/>
  <c r="F184" i="1"/>
  <c r="D184" i="1"/>
  <c r="H184" i="1"/>
  <c r="E187" i="1"/>
  <c r="E188" i="1"/>
  <c r="G188" i="1"/>
  <c r="F187" i="1"/>
  <c r="G187" i="1"/>
  <c r="D187" i="1"/>
  <c r="H188" i="1"/>
</calcChain>
</file>

<file path=xl/sharedStrings.xml><?xml version="1.0" encoding="utf-8"?>
<sst xmlns="http://schemas.openxmlformats.org/spreadsheetml/2006/main" count="505" uniqueCount="486">
  <si>
    <t>TG</t>
  </si>
  <si>
    <t>Extrapolation</t>
  </si>
  <si>
    <t>Budget</t>
  </si>
  <si>
    <t>Referenz-ID</t>
  </si>
  <si>
    <t>MCH 2</t>
  </si>
  <si>
    <t>en 1 000 frs.</t>
  </si>
  <si>
    <t>ER</t>
  </si>
  <si>
    <t>HRM2_ER0030</t>
  </si>
  <si>
    <t>Charges de personnel</t>
  </si>
  <si>
    <t>HRM2_ER0031</t>
  </si>
  <si>
    <t>Charges de biens et services et autres charges d'exploitation</t>
  </si>
  <si>
    <t>HRM2_ER0314</t>
  </si>
  <si>
    <t>de cela 314</t>
  </si>
  <si>
    <t>Gros entretien et entretien courant</t>
  </si>
  <si>
    <t>HRM2_ER0318</t>
  </si>
  <si>
    <t>de cela 3180</t>
  </si>
  <si>
    <t>Réévaluations sur créances</t>
  </si>
  <si>
    <t>HRM2_neu_ER0033</t>
  </si>
  <si>
    <t>Amortissements du patrimoine administratif</t>
  </si>
  <si>
    <t>HRM2_ER0330</t>
  </si>
  <si>
    <t>Immobilisations corporelles du PA</t>
  </si>
  <si>
    <t>HRM2_ER0332</t>
  </si>
  <si>
    <t>Amortissements des immobilisations incorporelles</t>
  </si>
  <si>
    <t>HRM2_ER0339</t>
  </si>
  <si>
    <t>Remboursement du découvert du bilan</t>
  </si>
  <si>
    <t>HRM2_neu_ER0035</t>
  </si>
  <si>
    <t>Attributions aux fonds et financements spéciaux</t>
  </si>
  <si>
    <t>HRM2_ER0350</t>
  </si>
  <si>
    <t>Attributions aux fonds et financements spéciaux enregistrées sous capitaux de tiers</t>
  </si>
  <si>
    <t>HRM2_ER0351</t>
  </si>
  <si>
    <t>Attributions aux fonds et financements spéciaux enregistrées sous Capital propre</t>
  </si>
  <si>
    <t>HRM2_ER0036</t>
  </si>
  <si>
    <t>Charges de transfert</t>
  </si>
  <si>
    <t>HRM2_ER3634</t>
  </si>
  <si>
    <t>de cela 3634</t>
  </si>
  <si>
    <t>Subventions accordées aux entreprises publiques</t>
  </si>
  <si>
    <t>HRM2_ER3635</t>
  </si>
  <si>
    <t>de cela 3635</t>
  </si>
  <si>
    <t>Subventions accordées aux entreprises privées</t>
  </si>
  <si>
    <t>HRM2_neu_ER0364</t>
  </si>
  <si>
    <t>Réévaluations, prêts PA</t>
  </si>
  <si>
    <t>HRM2_neu_ER0365</t>
  </si>
  <si>
    <t>Réévaluations, participations PA</t>
  </si>
  <si>
    <t>HRM2_neu_ER0366</t>
  </si>
  <si>
    <t>Amortissements, subventions d'investissement</t>
  </si>
  <si>
    <t>HRM2_ER0037</t>
  </si>
  <si>
    <t>Subventions à redistribuer</t>
  </si>
  <si>
    <t>HRM2_ER3704</t>
  </si>
  <si>
    <t>de cela 3704</t>
  </si>
  <si>
    <t>Subventions à redistribuer aux entreprises publiques</t>
  </si>
  <si>
    <t>HRM2_ER3705</t>
  </si>
  <si>
    <t>Subventions à redistribuer aux entreprises privées</t>
  </si>
  <si>
    <t>HRM2_ER0039</t>
  </si>
  <si>
    <t>Imputations internes</t>
  </si>
  <si>
    <t>HRM2_TOTBA</t>
  </si>
  <si>
    <t/>
  </si>
  <si>
    <t>HRM2_neu_ER0040</t>
  </si>
  <si>
    <t>Revenus fiscaux</t>
  </si>
  <si>
    <t>HRM2_neu_ER0400</t>
  </si>
  <si>
    <t>Impôts directs, personnes physiques</t>
  </si>
  <si>
    <t>HRM2_neu_ER0401</t>
  </si>
  <si>
    <t>Impôts directs, personnes morales</t>
  </si>
  <si>
    <t>HRM2_ER0402</t>
  </si>
  <si>
    <t>402 + 403</t>
  </si>
  <si>
    <t>Autres impôts directs; Impôt sur la propriété et sur les charges</t>
  </si>
  <si>
    <t>HRM2_neu_ER4021</t>
  </si>
  <si>
    <t>Impôts fonciers</t>
  </si>
  <si>
    <t>HRM2_neu_ER4022</t>
  </si>
  <si>
    <t>Impôts sur les gains en capital</t>
  </si>
  <si>
    <t>HRM2_neu_ER4023</t>
  </si>
  <si>
    <t>Droits de mutation et de timbre</t>
  </si>
  <si>
    <t>HRM2_ER0041</t>
  </si>
  <si>
    <t>Patentes et concessions</t>
  </si>
  <si>
    <t>HRM2_ER0042</t>
  </si>
  <si>
    <t>Taxes</t>
  </si>
  <si>
    <t>HRM2_neu_ER0043</t>
  </si>
  <si>
    <t>Revenus divers</t>
  </si>
  <si>
    <t>HRM2_ER0430</t>
  </si>
  <si>
    <t>Revenus d'exploitation divers</t>
  </si>
  <si>
    <t>HRM2_ER0431</t>
  </si>
  <si>
    <t>Activation des prestations propres</t>
  </si>
  <si>
    <t>HRM2_ER0432</t>
  </si>
  <si>
    <t>Variations de stocks</t>
  </si>
  <si>
    <t>HRM2_ER0439</t>
  </si>
  <si>
    <t>Autres revenus</t>
  </si>
  <si>
    <t>HRM2_neu_ER0045</t>
  </si>
  <si>
    <t>Prélèvements sur les fonds et financements spéciaux</t>
  </si>
  <si>
    <t>HRM2_ER0450</t>
  </si>
  <si>
    <t>Prélèvements sur les fonds et financements spéciaux enregistrés sous Capitaux de tiers</t>
  </si>
  <si>
    <t>HRM2_ER0451</t>
  </si>
  <si>
    <t>Prélèvements sur les fonds et financements spéciaux enregistrés sous Capital propre</t>
  </si>
  <si>
    <t>HRM2_ER0046</t>
  </si>
  <si>
    <t>Revenus de transferts</t>
  </si>
  <si>
    <t>HRM2_ER0466</t>
  </si>
  <si>
    <t>de cela 466</t>
  </si>
  <si>
    <t>Dissolution des subventions d'investissements portées au passif</t>
  </si>
  <si>
    <t>HRM2_ER0047</t>
  </si>
  <si>
    <t>HRM2_ER0049</t>
  </si>
  <si>
    <t>HRM2_TOTBE</t>
  </si>
  <si>
    <t>Revenus d'exploitation (sauf GN 49)</t>
  </si>
  <si>
    <t>HRM2_ERGBT</t>
  </si>
  <si>
    <t>Résultat provenant des aktivités d'exploitation</t>
  </si>
  <si>
    <t>HRM2_neu_ER0034</t>
  </si>
  <si>
    <t>Charges financières</t>
  </si>
  <si>
    <t>HRM2_ER0340</t>
  </si>
  <si>
    <t>Charge d'intérêt</t>
  </si>
  <si>
    <t>HRM2_neu_ER3401</t>
  </si>
  <si>
    <t>HRM2_neu_ER3406</t>
  </si>
  <si>
    <t>HRM2_ER0341</t>
  </si>
  <si>
    <t>Pertes de change réalisées</t>
  </si>
  <si>
    <t>HRM2_ER0342</t>
  </si>
  <si>
    <t>Frais d'approvisionnement en capitaux et frais administratifs</t>
  </si>
  <si>
    <t>HRM2_ER0343</t>
  </si>
  <si>
    <t>Charges pour biensfonds, patrimoine financier</t>
  </si>
  <si>
    <t>HRM2_ER0344</t>
  </si>
  <si>
    <t>Réévaluations, immobilisations PF</t>
  </si>
  <si>
    <t>HRM2_ER0349</t>
  </si>
  <si>
    <t>Différentes charges financières</t>
  </si>
  <si>
    <t>HRM2_neu_ER0044</t>
  </si>
  <si>
    <t>Revenus financiers</t>
  </si>
  <si>
    <t>HRM2_ER0440</t>
  </si>
  <si>
    <t>Revenus des intérêts</t>
  </si>
  <si>
    <t>HRM2_ER0441</t>
  </si>
  <si>
    <t>Gains réalisés</t>
  </si>
  <si>
    <t>HRM2_ER0442</t>
  </si>
  <si>
    <t>Revenus de participations PF</t>
  </si>
  <si>
    <t>HRM2_neu_ER4420</t>
  </si>
  <si>
    <t>Dividendes</t>
  </si>
  <si>
    <t>HRM2_ER0443</t>
  </si>
  <si>
    <t>Produit des immeubles du PF</t>
  </si>
  <si>
    <t>HRM2_ER0444</t>
  </si>
  <si>
    <t>Réévaluations, immobilistaions PF</t>
  </si>
  <si>
    <t>HRM2_ER0445</t>
  </si>
  <si>
    <t>Revenus financiers de prêts et de participations du PA</t>
  </si>
  <si>
    <t>HRM2_ER0446</t>
  </si>
  <si>
    <t>Revenus financiers d'entrepirse publiques</t>
  </si>
  <si>
    <t>HRM2_ER0447</t>
  </si>
  <si>
    <t>Produit des immeubles PA</t>
  </si>
  <si>
    <t>HRM2_ER0448</t>
  </si>
  <si>
    <t>Revenus des immeubles loués</t>
  </si>
  <si>
    <t>HRM2_ER0449</t>
  </si>
  <si>
    <t>autres Revenus financiers</t>
  </si>
  <si>
    <t>HRM2_ER4490</t>
  </si>
  <si>
    <t>de cela 4490</t>
  </si>
  <si>
    <t>Réévaluations PA</t>
  </si>
  <si>
    <t>HRM2_ERGFI</t>
  </si>
  <si>
    <t>Résultat provenant de financements</t>
  </si>
  <si>
    <t>HRM2_ERGOP</t>
  </si>
  <si>
    <t>Résultat opérationnel</t>
  </si>
  <si>
    <t>HRM2_neu_ER0038</t>
  </si>
  <si>
    <t>Charges extraordinaires</t>
  </si>
  <si>
    <t>HRM2_ER0380</t>
  </si>
  <si>
    <t>Charges de personnel e.o.</t>
  </si>
  <si>
    <t>HRM2_ER0381</t>
  </si>
  <si>
    <t>Charges de biens, services et charges d'exploitation e.o.</t>
  </si>
  <si>
    <t>HRM2_ER0383</t>
  </si>
  <si>
    <t>Amortissements supplémentaires des immobilisations corporelles et incorporelles PA</t>
  </si>
  <si>
    <t>HRM2_neu_ER0384</t>
  </si>
  <si>
    <t>Charges financières extraordinaires</t>
  </si>
  <si>
    <t>HRM2_ER3840</t>
  </si>
  <si>
    <t>Charges financières extraordinaires (flux de trésorérie)</t>
  </si>
  <si>
    <t>HRM2_ER3841</t>
  </si>
  <si>
    <t>Charges financières extraordinaires, réévaluations extraordinaires (comptable)</t>
  </si>
  <si>
    <t>HRM2_ER0386</t>
  </si>
  <si>
    <t>Charges de transfert ex-traordinaires (flux de trésorérie)</t>
  </si>
  <si>
    <t>HRM2_ER0387</t>
  </si>
  <si>
    <t>Amortissements supplémentaires des prêts, participations et subventions d’investissements</t>
  </si>
  <si>
    <t>HRM2_ER0389</t>
  </si>
  <si>
    <t>Attributions au capital propre</t>
  </si>
  <si>
    <t>HRM2_neu_ER0048</t>
  </si>
  <si>
    <t>Revenus extraordinaires</t>
  </si>
  <si>
    <t>HRM2_ER4800</t>
  </si>
  <si>
    <t>4800 + 4801</t>
  </si>
  <si>
    <t>Impôts directs extraordinaires, personnes physiques et morales</t>
  </si>
  <si>
    <t>HRM2_ER4803</t>
  </si>
  <si>
    <t>4802 + 4803</t>
  </si>
  <si>
    <t>Autres impôts directs extraordinaires; Impôts extraordinaires sur la propriété et sur les charges</t>
  </si>
  <si>
    <t>HRM2_ER0481</t>
  </si>
  <si>
    <t>Revenus extraordinaires de patentes, concessions</t>
  </si>
  <si>
    <t>HRM2_ER0482</t>
  </si>
  <si>
    <t>Contributions extraordinaires</t>
  </si>
  <si>
    <t>HRM2_ER0483</t>
  </si>
  <si>
    <t>Revenus divers extraordinaires</t>
  </si>
  <si>
    <t>HRM2_ER0484</t>
  </si>
  <si>
    <t>Revenus financiers extraordinaires</t>
  </si>
  <si>
    <t>HRM2_ER0485</t>
  </si>
  <si>
    <t>Prélèvements extraordinaires sur les fonds et financements spéciaux</t>
  </si>
  <si>
    <t>HRM2_ER0486</t>
  </si>
  <si>
    <t xml:space="preserve">Parts aux revenus extraordinaires </t>
  </si>
  <si>
    <t>HRM2_ER0487</t>
  </si>
  <si>
    <t>Dissolution supplémentaire des subventions d’investissements portées au passif</t>
  </si>
  <si>
    <t>HRM2_ER0489</t>
  </si>
  <si>
    <t>Prélèvements sur le capital propre</t>
  </si>
  <si>
    <t>HRM2_ER4895</t>
  </si>
  <si>
    <t>de cela 4895</t>
  </si>
  <si>
    <t>Prélèvements sur réserve liée au retraitement</t>
  </si>
  <si>
    <t>HRM2_ERGAO</t>
  </si>
  <si>
    <t>Résultat extraordinaire</t>
  </si>
  <si>
    <t>HRM2_ERGER</t>
  </si>
  <si>
    <t>Résultat total, compte de résultats</t>
  </si>
  <si>
    <t>HRM2_ER0003</t>
  </si>
  <si>
    <t>Charges</t>
  </si>
  <si>
    <t>HRM2_ER0004</t>
  </si>
  <si>
    <t>Revenus</t>
  </si>
  <si>
    <t>IR</t>
  </si>
  <si>
    <t>HRM2_IR0050</t>
  </si>
  <si>
    <t>Immobilisations corporelles</t>
  </si>
  <si>
    <t>HRM2_IR0051</t>
  </si>
  <si>
    <t>Investissements pour le compte de tiers</t>
  </si>
  <si>
    <t>HRM2_IR0052</t>
  </si>
  <si>
    <t>Immobilisations incorporelles</t>
  </si>
  <si>
    <t>HRM2_IR0054</t>
  </si>
  <si>
    <t>Prêts</t>
  </si>
  <si>
    <t>HRM2_IR0055</t>
  </si>
  <si>
    <t>Participations et capital social</t>
  </si>
  <si>
    <t>HRM2_IR0056</t>
  </si>
  <si>
    <t>Propres subventions d'investissement</t>
  </si>
  <si>
    <t>HRM2_IR0057</t>
  </si>
  <si>
    <t>Subventions d'investissements à redistribuer</t>
  </si>
  <si>
    <t>HRM2_neu_IR0058</t>
  </si>
  <si>
    <t>Investissements extraordinaires</t>
  </si>
  <si>
    <t>HRM2_IR0580</t>
  </si>
  <si>
    <t>Investissements extraordinaires pour les immobilisations corporelles</t>
  </si>
  <si>
    <t>HRM2_IR0582</t>
  </si>
  <si>
    <t>Investissements extraordinaires pour les immobilisations incorporelles</t>
  </si>
  <si>
    <t>HRM2_IR0584</t>
  </si>
  <si>
    <t>Investissements extraordinaires pour les prêts</t>
  </si>
  <si>
    <t>HRM2_IR0585</t>
  </si>
  <si>
    <t>Investissements extraordinaires pour les participations et le capital social</t>
  </si>
  <si>
    <t>HRM2_IR0586</t>
  </si>
  <si>
    <t xml:space="preserve">Subventions d'investissements extraordinaires </t>
  </si>
  <si>
    <t>HRM2_IR0589</t>
  </si>
  <si>
    <t>Autres investissements extraordinaires</t>
  </si>
  <si>
    <t>HRM2_IR0005</t>
  </si>
  <si>
    <t>HRM2_IR0060</t>
  </si>
  <si>
    <t>Transfert d'immobilisations corporelles dans le patrimoine financier</t>
  </si>
  <si>
    <t>HRM2_IR0061</t>
  </si>
  <si>
    <t>Remboursements pour les investissements sur le compte des tiers</t>
  </si>
  <si>
    <t>HRM2_IR0062</t>
  </si>
  <si>
    <t>Vente d'immobilisations incorporelles</t>
  </si>
  <si>
    <t>HRM2_IR0063</t>
  </si>
  <si>
    <t>Subventions d'investissements acquises</t>
  </si>
  <si>
    <t>HRM2_IR0064</t>
  </si>
  <si>
    <t>Remboursement de prêts</t>
  </si>
  <si>
    <t>HRM2_IR0065</t>
  </si>
  <si>
    <t>Transfert de participations</t>
  </si>
  <si>
    <t>HRM2_IR0066</t>
  </si>
  <si>
    <t>Remboursement de propres subventions d'investissement</t>
  </si>
  <si>
    <t>HRM2_IR0067</t>
  </si>
  <si>
    <t>HRM2_neu_IR0068</t>
  </si>
  <si>
    <t>Recettes d'investissement extraordinaires</t>
  </si>
  <si>
    <t>HRM2_IR0680</t>
  </si>
  <si>
    <t>680 + 682 + 689</t>
  </si>
  <si>
    <t xml:space="preserve">Recettes d'investissement extraordinaires pour les immobilisations corporelles, pour les immobilisations incorporelles et autres recettes d'investissement </t>
  </si>
  <si>
    <t>HRM2_IR0683</t>
  </si>
  <si>
    <t>683 à 686</t>
  </si>
  <si>
    <t>Subventions d'investissements extraordinaires acquises; Remboursement extraordinaire de prêts; Transfert extraordinaire de participations; Remboursement extraordinaire de propres subventions d'investissement</t>
  </si>
  <si>
    <t>HRM2_IR0006</t>
  </si>
  <si>
    <t>HRM2_IRNI</t>
  </si>
  <si>
    <t>Investissement net</t>
  </si>
  <si>
    <t>HRM2_IRNIDB</t>
  </si>
  <si>
    <t>Investissement net sauf prêts et participations</t>
  </si>
  <si>
    <t>BI</t>
  </si>
  <si>
    <t>BILAN</t>
  </si>
  <si>
    <t>HRM2_BI0010</t>
  </si>
  <si>
    <t>HRM2_BIUV</t>
  </si>
  <si>
    <t>HRM2_BI0100</t>
  </si>
  <si>
    <t>100+101</t>
  </si>
  <si>
    <t>Disponibilités et place-ments à court terme; Créances</t>
  </si>
  <si>
    <t>HRM2_BI0102</t>
  </si>
  <si>
    <t>Placements financiers à court terme</t>
  </si>
  <si>
    <t>HRM2_BI0104</t>
  </si>
  <si>
    <t xml:space="preserve">Actifs de régularisation </t>
  </si>
  <si>
    <t>HRM2_BI0106</t>
  </si>
  <si>
    <t>Marchandises, fournitures et travaux en cours</t>
  </si>
  <si>
    <t>HRM2_BIAVFV</t>
  </si>
  <si>
    <t>Actif immobilisée</t>
  </si>
  <si>
    <t>HRM2_BI0107</t>
  </si>
  <si>
    <t>Placements financiers</t>
  </si>
  <si>
    <t>HRM2_BI0108</t>
  </si>
  <si>
    <t>Immobilisations corporelles PF</t>
  </si>
  <si>
    <t>HRM2_BI0109</t>
  </si>
  <si>
    <t>Créances envers les financements spéciaux et fonds des capitaux de tiers</t>
  </si>
  <si>
    <t>HRM2_BI0014</t>
  </si>
  <si>
    <t>Patrimoine administratif</t>
  </si>
  <si>
    <t>HRM2_BI0140</t>
  </si>
  <si>
    <t>140+142</t>
  </si>
  <si>
    <t>Immobilisations corporelles et incorporelles du PA</t>
  </si>
  <si>
    <t>HRM2_BI0144</t>
  </si>
  <si>
    <t>HRM2_BI0145</t>
  </si>
  <si>
    <t>Participations, capital social</t>
  </si>
  <si>
    <t>HRM2_BI0146</t>
  </si>
  <si>
    <t>Subventions d'investissements</t>
  </si>
  <si>
    <t>HRM2_BI1480</t>
  </si>
  <si>
    <t>1480+1482</t>
  </si>
  <si>
    <t>Amortissements supplémentaires cumulés, immobilisations corporelles et  immobilisations incorporelles (négativ)</t>
  </si>
  <si>
    <t>HRM2_BI1484</t>
  </si>
  <si>
    <t>Amortissements supplémentaires cumulés sur prêts</t>
  </si>
  <si>
    <t>HRM2_BI1485</t>
  </si>
  <si>
    <t>Amortissements supplémentaires cumulés sur participations</t>
  </si>
  <si>
    <t>HRM2_BI1486</t>
  </si>
  <si>
    <t>Amortissements supplémentaires cumulés, Subventions d'investissements</t>
  </si>
  <si>
    <t>HRM2_BI1489</t>
  </si>
  <si>
    <t xml:space="preserve">Amortissements supplémentaires cumulés non attribués </t>
  </si>
  <si>
    <t>HRM2_BI0001</t>
  </si>
  <si>
    <t>Actif</t>
  </si>
  <si>
    <t>HRM2_BI0020</t>
  </si>
  <si>
    <t>Capitaux de tiers</t>
  </si>
  <si>
    <t>HRM2_BIKFK</t>
  </si>
  <si>
    <t>Capitaux de tiers à court terme</t>
  </si>
  <si>
    <t>HRM2_BI0200</t>
  </si>
  <si>
    <t>Engagements courants</t>
  </si>
  <si>
    <t>HRM2_BI0201</t>
  </si>
  <si>
    <t>Engagements financiers à court terme</t>
  </si>
  <si>
    <t>HRM2_BI2016</t>
  </si>
  <si>
    <t>de cela 2016</t>
  </si>
  <si>
    <t>Instruments financiers dérivés</t>
  </si>
  <si>
    <t>HRM2_BI0204</t>
  </si>
  <si>
    <t>Passifs de régularisation</t>
  </si>
  <si>
    <t>HRM2_BI0205</t>
  </si>
  <si>
    <t>Provisions à court terme</t>
  </si>
  <si>
    <t>HRM2_BILFK</t>
  </si>
  <si>
    <t>Capitaux de tiers à long terme</t>
  </si>
  <si>
    <t>HRM2_BI0206</t>
  </si>
  <si>
    <t>Engagements financiers à long terme</t>
  </si>
  <si>
    <t>HRM2_BI2066</t>
  </si>
  <si>
    <t>de cela 2066</t>
  </si>
  <si>
    <t>Instruments financiers dérivés à long terme</t>
  </si>
  <si>
    <t>HRM2_BI2068</t>
  </si>
  <si>
    <t>de cela 2068</t>
  </si>
  <si>
    <t>Subventions d'investissements inscrites au passif</t>
  </si>
  <si>
    <t>HRM2_BI0208</t>
  </si>
  <si>
    <t>Provisions à long terme</t>
  </si>
  <si>
    <t>HRM2_BI0209</t>
  </si>
  <si>
    <t>Engagements envers les financements spéciaux et des fonds des Capitaux de tiers</t>
  </si>
  <si>
    <t>HRM2_BI0029</t>
  </si>
  <si>
    <t>Capital propre</t>
  </si>
  <si>
    <t>HRM2_BI0299</t>
  </si>
  <si>
    <t>de cela   299</t>
  </si>
  <si>
    <t>Excédent du bilan (- Découvert du bilan)</t>
  </si>
  <si>
    <t>HRM2_BI0002</t>
  </si>
  <si>
    <t>Passif</t>
  </si>
  <si>
    <t>KZ</t>
  </si>
  <si>
    <t>CHIFFRES CLÉS</t>
  </si>
  <si>
    <t>HRM2_KZ18_23</t>
  </si>
  <si>
    <t>MCH2-Tableau 18.23</t>
  </si>
  <si>
    <t>Autofinancement</t>
  </si>
  <si>
    <t>HRM2_KZ18_8</t>
  </si>
  <si>
    <t>MCH2-Tableau 18.8</t>
  </si>
  <si>
    <t>Taux d'autofinancement</t>
  </si>
  <si>
    <t>HRM2_KZ18_2_1</t>
  </si>
  <si>
    <t>MCH2-Tableau 18.2</t>
  </si>
  <si>
    <t>Degré d'autofinancement incl. emprunts et participations de la compte des investissements</t>
  </si>
  <si>
    <t>HRM2_KZ18_2_2</t>
  </si>
  <si>
    <t>Degré d'autofinancement sauf emprunts et participations de la compte des investissements</t>
  </si>
  <si>
    <t>HRM2_KZFEI</t>
  </si>
  <si>
    <t>Invest. net - Autofinancement</t>
  </si>
  <si>
    <t>Financement incl. emprunts et participations de la compte des investissements</t>
  </si>
  <si>
    <t>HRM2_KZFEO</t>
  </si>
  <si>
    <t>Financement sauf emprunts et participations de la compte des investissements</t>
  </si>
  <si>
    <t>HRM2_KZ18_10</t>
  </si>
  <si>
    <t>MCH2-Tableau 18.10</t>
  </si>
  <si>
    <t>Dettes brutes</t>
  </si>
  <si>
    <t>HRM2_KZ18_4</t>
  </si>
  <si>
    <t>MCH2-Tableau 18.4</t>
  </si>
  <si>
    <t>Dettes brutes par rapport aux revenus</t>
  </si>
  <si>
    <t>HRM2_KZ18_20</t>
  </si>
  <si>
    <t>MCH2-Tableau 18.20</t>
  </si>
  <si>
    <t>Dette nette I</t>
  </si>
  <si>
    <t>HRM2_KZ18_21</t>
  </si>
  <si>
    <t>MCH2-Tableau 18.21</t>
  </si>
  <si>
    <t>Dette nette II</t>
  </si>
  <si>
    <t>HRM2_KZ18_7_1</t>
  </si>
  <si>
    <t>MCH2-Tableau 18.7</t>
  </si>
  <si>
    <t>Dette nette 1 en francs et par habitant</t>
  </si>
  <si>
    <t>HRM2_KZ18_7_2</t>
  </si>
  <si>
    <t>Dette nette 2 en francs et par habitant</t>
  </si>
  <si>
    <t>HRM2_KZ18_1</t>
  </si>
  <si>
    <t>MCH2-Tableau 18.1</t>
  </si>
  <si>
    <t>Taux d'endettement net</t>
  </si>
  <si>
    <t>HRM2_KZSG29</t>
  </si>
  <si>
    <t>GN 29</t>
  </si>
  <si>
    <t>capital propre</t>
  </si>
  <si>
    <t>HRM2_KZSG299</t>
  </si>
  <si>
    <t>Degré de couverture du capital propre</t>
  </si>
  <si>
    <t>HRM2_KZ18_6</t>
  </si>
  <si>
    <t>MCH2-Tableau 18.6</t>
  </si>
  <si>
    <t>Part du service de la dette</t>
  </si>
  <si>
    <t>HRM2_KZSG44</t>
  </si>
  <si>
    <t>GN 44 - GN 34</t>
  </si>
  <si>
    <t>Resultat provenant de financement</t>
  </si>
  <si>
    <t>HRM2_KZSG10</t>
  </si>
  <si>
    <t>Revenus PF ein % du GN 10</t>
  </si>
  <si>
    <t>Rendements bruts du patrimoine financier</t>
  </si>
  <si>
    <t>HRM2_KZ18_22</t>
  </si>
  <si>
    <t>MCH2-Tableau 18.22</t>
  </si>
  <si>
    <t>Charges d'intérêts nets</t>
  </si>
  <si>
    <t>HRM2_KZ18_3</t>
  </si>
  <si>
    <t>MCH2-Tableau 18.3</t>
  </si>
  <si>
    <t>Part des charges d'intérêts</t>
  </si>
  <si>
    <t>HRM2_KZ18_9</t>
  </si>
  <si>
    <t>MCH2-Tableau 18.9</t>
  </si>
  <si>
    <t>Investissements bruts</t>
  </si>
  <si>
    <t>HRM2_KZ18_13</t>
  </si>
  <si>
    <t>MCH2-Tableau 18.13</t>
  </si>
  <si>
    <t>Recettes d'investissement</t>
  </si>
  <si>
    <t>HRM2_KZ18_5</t>
  </si>
  <si>
    <t>MCH2-Tableau 18.5</t>
  </si>
  <si>
    <t>Proportion des investissements</t>
  </si>
  <si>
    <t>STK</t>
  </si>
  <si>
    <t>HRM2_KZ18_24</t>
  </si>
  <si>
    <t>MCH2-Tableau 18.24</t>
  </si>
  <si>
    <t>STK_HG</t>
  </si>
  <si>
    <t>Quantités auxiliaires</t>
  </si>
  <si>
    <t>HRM2_KZ18_18</t>
  </si>
  <si>
    <t>MCH2-Tableau 18.18</t>
  </si>
  <si>
    <t>Revenus courants</t>
  </si>
  <si>
    <t>HRM2_KZ18_16</t>
  </si>
  <si>
    <t>MCH2-Tableau 18.16</t>
  </si>
  <si>
    <t>Charges courantes</t>
  </si>
  <si>
    <t>HRM2_KZGA</t>
  </si>
  <si>
    <t>Charges totales</t>
  </si>
  <si>
    <t>HRM2_KZ18_14</t>
  </si>
  <si>
    <t>MCH2-Tableau 18.14</t>
  </si>
  <si>
    <t>Service de la dette</t>
  </si>
  <si>
    <t>STK_FR</t>
  </si>
  <si>
    <t xml:space="preserve">Compte financier </t>
  </si>
  <si>
    <t>HRM2_KZ18_17</t>
  </si>
  <si>
    <t>MCH2-Tableau 18.17</t>
  </si>
  <si>
    <t>Recettes courantes</t>
  </si>
  <si>
    <t>HRM2_KZ18_12</t>
  </si>
  <si>
    <t>MCH2-Tableau 18.12</t>
  </si>
  <si>
    <t>Recettes totales</t>
  </si>
  <si>
    <t>HRM2_KZ18_15</t>
  </si>
  <si>
    <t>MCH2-Tableau 18.15</t>
  </si>
  <si>
    <t>Dépenses courantes</t>
  </si>
  <si>
    <t>HRM2_KZ18_11</t>
  </si>
  <si>
    <t>MCH2-Tableau 18.11</t>
  </si>
  <si>
    <t>Dépenses totales</t>
  </si>
  <si>
    <t>HRM2_KZEFRLZ</t>
  </si>
  <si>
    <t>Résultat compte financière courante</t>
  </si>
  <si>
    <t>HRM2_KZEFRG</t>
  </si>
  <si>
    <t>Résultat compte financière totales</t>
  </si>
  <si>
    <t>Extrapolation, budget, plan financier</t>
  </si>
  <si>
    <t>Charges d'exploitation (sauf GN 39)</t>
  </si>
  <si>
    <t>de cela 3705</t>
  </si>
  <si>
    <t>de cela 4110</t>
  </si>
  <si>
    <t>COMPTE DE RÉSULTATS</t>
  </si>
  <si>
    <r>
      <t>Dépenses d'investissements</t>
    </r>
    <r>
      <rPr>
        <b/>
        <sz val="10"/>
        <color rgb="FF0070C0"/>
        <rFont val="Arial"/>
        <family val="2"/>
      </rPr>
      <t xml:space="preserve">, </t>
    </r>
    <r>
      <rPr>
        <b/>
        <sz val="10"/>
        <color theme="1"/>
        <rFont val="Arial"/>
        <family val="2"/>
      </rPr>
      <t>total</t>
    </r>
  </si>
  <si>
    <r>
      <t>Recettes d'investissements</t>
    </r>
    <r>
      <rPr>
        <b/>
        <sz val="10"/>
        <color rgb="FF0070C0"/>
        <rFont val="Arial"/>
        <family val="2"/>
      </rPr>
      <t xml:space="preserve">, </t>
    </r>
    <r>
      <rPr>
        <b/>
        <sz val="10"/>
        <color theme="1"/>
        <rFont val="Arial"/>
        <family val="2"/>
      </rPr>
      <t>total</t>
    </r>
  </si>
  <si>
    <t>Pa</t>
  </si>
  <si>
    <t>Population résidente permanente à la fin de l'année</t>
  </si>
  <si>
    <t>Part au bénéfice net de la BNS (seulement à remplir par les cantons)</t>
  </si>
  <si>
    <t>Section 1: Année de référence et identificateurs</t>
  </si>
  <si>
    <t>Section 2: Données</t>
  </si>
  <si>
    <t>Section 3: Questions supplémentaires</t>
  </si>
  <si>
    <t>jahr</t>
  </si>
  <si>
    <t>hhg</t>
  </si>
  <si>
    <t>hhnr</t>
  </si>
  <si>
    <t>hhname</t>
  </si>
  <si>
    <t>einheit</t>
  </si>
  <si>
    <t>Réponse à la question nr. 1</t>
  </si>
  <si>
    <t>Réponse à la question nr. 2</t>
  </si>
  <si>
    <t>Réponse à la question nr. 3</t>
  </si>
  <si>
    <t>Patrimoine financier</t>
  </si>
  <si>
    <t>Actif circulant (actif financier à court terme)</t>
  </si>
  <si>
    <t>COMPTE DES INVESTISSEMENTS</t>
  </si>
  <si>
    <t>STATISTIQUES</t>
  </si>
  <si>
    <t>Plan financier</t>
  </si>
  <si>
    <t>Test réponse question 1</t>
  </si>
  <si>
    <t>Test réponse question 2</t>
  </si>
  <si>
    <t>Test réponse question 3</t>
  </si>
  <si>
    <t>0000</t>
  </si>
  <si>
    <t>MCH2-Tableau 18.19</t>
  </si>
  <si>
    <t>Invest. net II</t>
  </si>
  <si>
    <t>10 ct. FV</t>
  </si>
  <si>
    <t>10 lt. FV</t>
  </si>
  <si>
    <t>20 ct. FK</t>
  </si>
  <si>
    <t>20 lt. FK</t>
  </si>
  <si>
    <t>Invest. net sauf empr. &amp; particip.- Autofinanc.</t>
  </si>
  <si>
    <t>GN 299 en % de charge courant</t>
  </si>
  <si>
    <t>01</t>
  </si>
  <si>
    <t>CHE-123.456.789</t>
  </si>
  <si>
    <t>Canton XY / Ville XY</t>
  </si>
  <si>
    <t>Intérêts passifs des engagements courants</t>
  </si>
  <si>
    <t>Autres intérêts 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</si>
</sst>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#\ ##0"/>
    <numFmt numFmtId="165" formatCode="0.0%"/>
  </numFmts>
  <fonts count="1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B050"/>
      <name val="Arial"/>
      <family val="2"/>
    </font>
    <font>
      <b/>
      <sz val="8"/>
      <color theme="1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D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/>
    </xf>
    <xf numFmtId="164" fontId="7" fillId="0" borderId="1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4" fontId="2" fillId="3" borderId="21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Alignment="1">
      <alignment horizontal="right" vertical="center"/>
    </xf>
    <xf numFmtId="164" fontId="2" fillId="3" borderId="18" xfId="0" applyNumberFormat="1" applyFont="1" applyFill="1" applyBorder="1" applyAlignment="1" applyProtection="1">
      <alignment horizontal="right" vertical="center"/>
      <protection locked="0"/>
    </xf>
    <xf numFmtId="0" fontId="1" fillId="2" borderId="49" xfId="0" applyFont="1" applyFill="1" applyBorder="1" applyAlignment="1">
      <alignment horizontal="left"/>
    </xf>
    <xf numFmtId="0" fontId="2" fillId="2" borderId="50" xfId="0" applyFont="1" applyFill="1" applyBorder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2" fillId="0" borderId="0" xfId="0" applyFont="1"/>
    <xf numFmtId="0" fontId="0" fillId="2" borderId="0" xfId="0" applyFill="1"/>
    <xf numFmtId="164" fontId="0" fillId="0" borderId="14" xfId="0" applyNumberFormat="1" applyBorder="1" applyAlignment="1" applyProtection="1">
      <alignment horizontal="right" vertical="center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164" fontId="0" fillId="0" borderId="28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30" xfId="0" applyNumberFormat="1" applyBorder="1" applyAlignment="1" applyProtection="1">
      <alignment horizontal="right" vertical="center"/>
      <protection locked="0"/>
    </xf>
    <xf numFmtId="164" fontId="0" fillId="0" borderId="60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0" fillId="0" borderId="41" xfId="0" applyBorder="1" applyAlignment="1">
      <alignment vertical="center"/>
    </xf>
    <xf numFmtId="164" fontId="0" fillId="0" borderId="38" xfId="0" applyNumberFormat="1" applyBorder="1" applyAlignment="1" applyProtection="1">
      <alignment horizontal="right" vertical="center"/>
      <protection locked="0"/>
    </xf>
    <xf numFmtId="164" fontId="0" fillId="0" borderId="54" xfId="0" applyNumberFormat="1" applyBorder="1" applyAlignment="1" applyProtection="1">
      <alignment horizontal="right" vertical="center"/>
      <protection locked="0"/>
    </xf>
    <xf numFmtId="164" fontId="0" fillId="0" borderId="31" xfId="0" applyNumberFormat="1" applyBorder="1" applyAlignment="1" applyProtection="1">
      <alignment horizontal="right" vertical="center"/>
      <protection locked="0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0" fillId="0" borderId="33" xfId="0" applyNumberFormat="1" applyBorder="1" applyAlignment="1" applyProtection="1">
      <alignment horizontal="right" vertical="center"/>
      <protection locked="0"/>
    </xf>
    <xf numFmtId="0" fontId="1" fillId="0" borderId="0" xfId="0" applyFont="1"/>
    <xf numFmtId="0" fontId="7" fillId="0" borderId="0" xfId="0" applyFont="1"/>
    <xf numFmtId="0" fontId="0" fillId="4" borderId="0" xfId="0" applyFill="1"/>
    <xf numFmtId="0" fontId="0" fillId="4" borderId="12" xfId="0" applyFill="1" applyBorder="1"/>
    <xf numFmtId="0" fontId="0" fillId="4" borderId="12" xfId="0" applyFill="1" applyBorder="1" applyAlignment="1">
      <alignment horizontal="right"/>
    </xf>
    <xf numFmtId="0" fontId="3" fillId="4" borderId="44" xfId="0" applyFont="1" applyFill="1" applyBorder="1" applyAlignment="1">
      <alignment horizontal="right" vertical="center" wrapText="1"/>
    </xf>
    <xf numFmtId="0" fontId="0" fillId="4" borderId="13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0" fillId="4" borderId="5" xfId="0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0" fillId="4" borderId="9" xfId="0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righ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0" fillId="4" borderId="2" xfId="0" applyFill="1" applyBorder="1" applyAlignment="1">
      <alignment horizontal="left" vertical="center" wrapText="1"/>
    </xf>
    <xf numFmtId="0" fontId="5" fillId="4" borderId="49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left" vertical="center" wrapText="1"/>
    </xf>
    <xf numFmtId="0" fontId="5" fillId="4" borderId="51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left" vertical="center" wrapText="1"/>
    </xf>
    <xf numFmtId="164" fontId="6" fillId="4" borderId="18" xfId="0" applyNumberFormat="1" applyFont="1" applyFill="1" applyBorder="1" applyAlignment="1">
      <alignment horizontal="right" vertical="center"/>
    </xf>
    <xf numFmtId="164" fontId="6" fillId="4" borderId="23" xfId="0" applyNumberFormat="1" applyFont="1" applyFill="1" applyBorder="1" applyAlignment="1">
      <alignment horizontal="right" vertical="center"/>
    </xf>
    <xf numFmtId="164" fontId="6" fillId="4" borderId="25" xfId="0" applyNumberFormat="1" applyFont="1" applyFill="1" applyBorder="1" applyAlignment="1">
      <alignment horizontal="right" vertical="center"/>
    </xf>
    <xf numFmtId="164" fontId="6" fillId="4" borderId="27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6" fillId="4" borderId="22" xfId="0" applyNumberFormat="1" applyFont="1" applyFill="1" applyBorder="1" applyAlignment="1">
      <alignment horizontal="right" vertical="center"/>
    </xf>
    <xf numFmtId="164" fontId="6" fillId="4" borderId="21" xfId="0" applyNumberFormat="1" applyFont="1" applyFill="1" applyBorder="1" applyAlignment="1">
      <alignment horizontal="right" vertical="center"/>
    </xf>
    <xf numFmtId="164" fontId="6" fillId="4" borderId="20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0" fontId="0" fillId="5" borderId="12" xfId="0" applyFill="1" applyBorder="1"/>
    <xf numFmtId="164" fontId="0" fillId="5" borderId="12" xfId="0" applyNumberFormat="1" applyFill="1" applyBorder="1" applyAlignment="1">
      <alignment horizontal="right"/>
    </xf>
    <xf numFmtId="0" fontId="5" fillId="5" borderId="47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0" fillId="5" borderId="5" xfId="0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0" fillId="5" borderId="9" xfId="0" applyFill="1" applyBorder="1" applyAlignment="1">
      <alignment horizontal="left" vertical="center" wrapText="1"/>
    </xf>
    <xf numFmtId="0" fontId="3" fillId="5" borderId="58" xfId="0" applyFont="1" applyFill="1" applyBorder="1" applyAlignment="1">
      <alignment horizontal="right" vertical="center" wrapText="1"/>
    </xf>
    <xf numFmtId="0" fontId="0" fillId="5" borderId="29" xfId="0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left" vertical="center" wrapText="1"/>
    </xf>
    <xf numFmtId="164" fontId="6" fillId="5" borderId="21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horizontal="right" vertical="center"/>
    </xf>
    <xf numFmtId="164" fontId="6" fillId="5" borderId="33" xfId="0" applyNumberFormat="1" applyFont="1" applyFill="1" applyBorder="1" applyAlignment="1">
      <alignment horizontal="right" vertical="center"/>
    </xf>
    <xf numFmtId="164" fontId="6" fillId="5" borderId="53" xfId="0" applyNumberFormat="1" applyFont="1" applyFill="1" applyBorder="1" applyAlignment="1">
      <alignment horizontal="right" vertical="center"/>
    </xf>
    <xf numFmtId="164" fontId="6" fillId="5" borderId="34" xfId="0" applyNumberFormat="1" applyFont="1" applyFill="1" applyBorder="1" applyAlignment="1">
      <alignment horizontal="right" vertical="center"/>
    </xf>
    <xf numFmtId="164" fontId="6" fillId="5" borderId="56" xfId="0" applyNumberFormat="1" applyFont="1" applyFill="1" applyBorder="1" applyAlignment="1">
      <alignment horizontal="right" vertical="center"/>
    </xf>
    <xf numFmtId="0" fontId="2" fillId="5" borderId="35" xfId="0" applyFont="1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164" fontId="6" fillId="5" borderId="36" xfId="0" applyNumberFormat="1" applyFont="1" applyFill="1" applyBorder="1" applyAlignment="1">
      <alignment horizontal="right" vertical="center"/>
    </xf>
    <xf numFmtId="164" fontId="6" fillId="5" borderId="57" xfId="0" applyNumberFormat="1" applyFont="1" applyFill="1" applyBorder="1" applyAlignment="1">
      <alignment horizontal="right" vertical="center"/>
    </xf>
    <xf numFmtId="0" fontId="0" fillId="6" borderId="12" xfId="0" applyFill="1" applyBorder="1"/>
    <xf numFmtId="0" fontId="3" fillId="6" borderId="44" xfId="0" applyFont="1" applyFill="1" applyBorder="1" applyAlignment="1">
      <alignment horizontal="right" vertical="center" wrapText="1"/>
    </xf>
    <xf numFmtId="0" fontId="0" fillId="6" borderId="13" xfId="0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0" fillId="6" borderId="5" xfId="0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0" fillId="6" borderId="2" xfId="0" applyFill="1" applyBorder="1" applyAlignment="1">
      <alignment horizontal="left" vertical="center" wrapText="1"/>
    </xf>
    <xf numFmtId="164" fontId="0" fillId="6" borderId="12" xfId="0" applyNumberFormat="1" applyFill="1" applyBorder="1" applyAlignment="1">
      <alignment horizontal="right"/>
    </xf>
    <xf numFmtId="164" fontId="6" fillId="6" borderId="21" xfId="0" applyNumberFormat="1" applyFont="1" applyFill="1" applyBorder="1" applyAlignment="1">
      <alignment horizontal="right" vertical="center"/>
    </xf>
    <xf numFmtId="164" fontId="6" fillId="6" borderId="18" xfId="0" applyNumberFormat="1" applyFont="1" applyFill="1" applyBorder="1" applyAlignment="1">
      <alignment horizontal="right" vertical="center"/>
    </xf>
    <xf numFmtId="164" fontId="4" fillId="6" borderId="6" xfId="0" applyNumberFormat="1" applyFont="1" applyFill="1" applyBorder="1" applyAlignment="1">
      <alignment horizontal="right" vertical="center"/>
    </xf>
    <xf numFmtId="164" fontId="4" fillId="6" borderId="31" xfId="0" applyNumberFormat="1" applyFont="1" applyFill="1" applyBorder="1" applyAlignment="1">
      <alignment horizontal="right" vertical="center"/>
    </xf>
    <xf numFmtId="0" fontId="2" fillId="7" borderId="43" xfId="0" applyFont="1" applyFill="1" applyBorder="1"/>
    <xf numFmtId="0" fontId="0" fillId="7" borderId="12" xfId="0" applyFill="1" applyBorder="1"/>
    <xf numFmtId="164" fontId="0" fillId="7" borderId="12" xfId="0" applyNumberFormat="1" applyFill="1" applyBorder="1" applyAlignment="1">
      <alignment horizontal="right"/>
    </xf>
    <xf numFmtId="0" fontId="3" fillId="7" borderId="44" xfId="0" applyFont="1" applyFill="1" applyBorder="1" applyAlignment="1">
      <alignment horizontal="right" vertical="center" wrapText="1"/>
    </xf>
    <xf numFmtId="0" fontId="0" fillId="7" borderId="13" xfId="0" applyFill="1" applyBorder="1" applyAlignment="1">
      <alignment horizontal="left" vertical="center" wrapText="1"/>
    </xf>
    <xf numFmtId="164" fontId="4" fillId="7" borderId="38" xfId="0" applyNumberFormat="1" applyFont="1" applyFill="1" applyBorder="1" applyAlignment="1">
      <alignment horizontal="right" vertical="center"/>
    </xf>
    <xf numFmtId="164" fontId="4" fillId="7" borderId="54" xfId="0" applyNumberFormat="1" applyFont="1" applyFill="1" applyBorder="1" applyAlignment="1">
      <alignment horizontal="right" vertical="center"/>
    </xf>
    <xf numFmtId="0" fontId="3" fillId="7" borderId="4" xfId="0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left" vertical="center" wrapText="1"/>
    </xf>
    <xf numFmtId="165" fontId="4" fillId="7" borderId="15" xfId="0" applyNumberFormat="1" applyFont="1" applyFill="1" applyBorder="1" applyAlignment="1">
      <alignment horizontal="right" vertical="center"/>
    </xf>
    <xf numFmtId="165" fontId="4" fillId="7" borderId="6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 wrapText="1"/>
    </xf>
    <xf numFmtId="0" fontId="0" fillId="7" borderId="9" xfId="0" applyFill="1" applyBorder="1" applyAlignment="1">
      <alignment horizontal="left" vertical="center" wrapText="1"/>
    </xf>
    <xf numFmtId="165" fontId="4" fillId="7" borderId="16" xfId="0" applyNumberFormat="1" applyFont="1" applyFill="1" applyBorder="1" applyAlignment="1">
      <alignment horizontal="right" vertical="center"/>
    </xf>
    <xf numFmtId="165" fontId="4" fillId="7" borderId="10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left" vertical="center" wrapText="1"/>
    </xf>
    <xf numFmtId="164" fontId="4" fillId="7" borderId="16" xfId="0" applyNumberFormat="1" applyFont="1" applyFill="1" applyBorder="1" applyAlignment="1">
      <alignment horizontal="right" vertical="center"/>
    </xf>
    <xf numFmtId="164" fontId="4" fillId="7" borderId="10" xfId="0" applyNumberFormat="1" applyFont="1" applyFill="1" applyBorder="1" applyAlignment="1">
      <alignment horizontal="right" vertical="center"/>
    </xf>
    <xf numFmtId="0" fontId="3" fillId="7" borderId="39" xfId="0" applyFont="1" applyFill="1" applyBorder="1" applyAlignment="1">
      <alignment horizontal="right" vertical="center" wrapText="1"/>
    </xf>
    <xf numFmtId="0" fontId="0" fillId="7" borderId="17" xfId="0" applyFill="1" applyBorder="1" applyAlignment="1">
      <alignment horizontal="left" vertical="center" wrapText="1"/>
    </xf>
    <xf numFmtId="165" fontId="4" fillId="7" borderId="21" xfId="0" applyNumberFormat="1" applyFont="1" applyFill="1" applyBorder="1" applyAlignment="1">
      <alignment horizontal="right" vertical="center"/>
    </xf>
    <xf numFmtId="165" fontId="4" fillId="7" borderId="18" xfId="0" applyNumberFormat="1" applyFont="1" applyFill="1" applyBorder="1" applyAlignment="1">
      <alignment horizontal="right" vertical="center"/>
    </xf>
    <xf numFmtId="0" fontId="0" fillId="8" borderId="12" xfId="0" applyFill="1" applyBorder="1"/>
    <xf numFmtId="0" fontId="3" fillId="8" borderId="48" xfId="0" applyFont="1" applyFill="1" applyBorder="1" applyAlignment="1">
      <alignment horizontal="right" vertical="center" wrapText="1"/>
    </xf>
    <xf numFmtId="0" fontId="0" fillId="8" borderId="0" xfId="0" applyFill="1" applyAlignment="1">
      <alignment horizontal="left" vertical="center" wrapText="1"/>
    </xf>
    <xf numFmtId="0" fontId="2" fillId="8" borderId="39" xfId="0" applyFont="1" applyFill="1" applyBorder="1" applyAlignment="1">
      <alignment horizontal="left" vertical="center" wrapText="1"/>
    </xf>
    <xf numFmtId="0" fontId="0" fillId="8" borderId="17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0" fillId="8" borderId="2" xfId="0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right" vertical="center" wrapText="1"/>
    </xf>
    <xf numFmtId="0" fontId="0" fillId="8" borderId="5" xfId="0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0" fillId="8" borderId="9" xfId="0" applyFill="1" applyBorder="1" applyAlignment="1">
      <alignment horizontal="left" vertical="center" wrapText="1"/>
    </xf>
    <xf numFmtId="164" fontId="0" fillId="8" borderId="17" xfId="0" applyNumberFormat="1" applyFill="1" applyBorder="1" applyAlignment="1">
      <alignment horizontal="right" vertical="center"/>
    </xf>
    <xf numFmtId="164" fontId="4" fillId="8" borderId="20" xfId="0" applyNumberFormat="1" applyFont="1" applyFill="1" applyBorder="1" applyAlignment="1">
      <alignment horizontal="right" vertical="center"/>
    </xf>
    <xf numFmtId="164" fontId="4" fillId="8" borderId="22" xfId="0" applyNumberFormat="1" applyFont="1" applyFill="1" applyBorder="1" applyAlignment="1">
      <alignment horizontal="right" vertical="center"/>
    </xf>
    <xf numFmtId="164" fontId="4" fillId="8" borderId="38" xfId="0" applyNumberFormat="1" applyFont="1" applyFill="1" applyBorder="1" applyAlignment="1">
      <alignment horizontal="right" vertical="center"/>
    </xf>
    <xf numFmtId="164" fontId="4" fillId="8" borderId="54" xfId="0" applyNumberFormat="1" applyFont="1" applyFill="1" applyBorder="1" applyAlignment="1">
      <alignment horizontal="right" vertical="center"/>
    </xf>
    <xf numFmtId="164" fontId="4" fillId="8" borderId="28" xfId="0" applyNumberFormat="1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right" vertical="center"/>
    </xf>
    <xf numFmtId="164" fontId="4" fillId="8" borderId="16" xfId="0" applyNumberFormat="1" applyFont="1" applyFill="1" applyBorder="1" applyAlignment="1">
      <alignment horizontal="right" vertical="center"/>
    </xf>
    <xf numFmtId="164" fontId="4" fillId="8" borderId="55" xfId="0" applyNumberFormat="1" applyFont="1" applyFill="1" applyBorder="1" applyAlignment="1">
      <alignment horizontal="right" vertical="center"/>
    </xf>
    <xf numFmtId="164" fontId="0" fillId="8" borderId="12" xfId="0" applyNumberFormat="1" applyFill="1" applyBorder="1" applyAlignment="1">
      <alignment horizontal="right"/>
    </xf>
    <xf numFmtId="0" fontId="3" fillId="6" borderId="4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 vertical="center" wrapText="1"/>
    </xf>
    <xf numFmtId="164" fontId="4" fillId="6" borderId="63" xfId="0" applyNumberFormat="1" applyFont="1" applyFill="1" applyBorder="1" applyAlignment="1">
      <alignment horizontal="right" vertical="center"/>
    </xf>
    <xf numFmtId="164" fontId="8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41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7" fillId="4" borderId="5" xfId="0" applyFont="1" applyFill="1" applyBorder="1" applyAlignment="1">
      <alignment horizontal="left" vertical="center" wrapText="1"/>
    </xf>
    <xf numFmtId="0" fontId="2" fillId="4" borderId="43" xfId="0" applyFont="1" applyFill="1" applyBorder="1"/>
    <xf numFmtId="0" fontId="13" fillId="6" borderId="43" xfId="0" applyFont="1" applyFill="1" applyBorder="1"/>
    <xf numFmtId="0" fontId="2" fillId="5" borderId="43" xfId="0" applyFont="1" applyFill="1" applyBorder="1"/>
    <xf numFmtId="0" fontId="5" fillId="5" borderId="62" xfId="0" applyFont="1" applyFill="1" applyBorder="1" applyAlignment="1">
      <alignment horizontal="right" vertical="center" wrapText="1"/>
    </xf>
    <xf numFmtId="0" fontId="3" fillId="5" borderId="64" xfId="0" applyFont="1" applyFill="1" applyBorder="1" applyAlignment="1">
      <alignment horizontal="right" vertical="center" wrapText="1"/>
    </xf>
    <xf numFmtId="0" fontId="3" fillId="5" borderId="50" xfId="0" applyFont="1" applyFill="1" applyBorder="1" applyAlignment="1">
      <alignment horizontal="right" vertical="center" wrapText="1"/>
    </xf>
    <xf numFmtId="0" fontId="13" fillId="8" borderId="43" xfId="0" applyFont="1" applyFill="1" applyBorder="1"/>
    <xf numFmtId="164" fontId="7" fillId="6" borderId="6" xfId="0" applyNumberFormat="1" applyFont="1" applyFill="1" applyBorder="1" applyAlignment="1">
      <alignment horizontal="right" vertical="center"/>
    </xf>
    <xf numFmtId="0" fontId="5" fillId="6" borderId="62" xfId="0" applyFont="1" applyFill="1" applyBorder="1" applyAlignment="1">
      <alignment horizontal="right" vertical="center" wrapText="1"/>
    </xf>
    <xf numFmtId="0" fontId="2" fillId="6" borderId="35" xfId="0" applyFont="1" applyFill="1" applyBorder="1" applyAlignment="1">
      <alignment horizontal="left" vertical="center" wrapText="1"/>
    </xf>
    <xf numFmtId="164" fontId="6" fillId="6" borderId="36" xfId="0" applyNumberFormat="1" applyFont="1" applyFill="1" applyBorder="1" applyAlignment="1">
      <alignment horizontal="right" vertical="center"/>
    </xf>
    <xf numFmtId="164" fontId="6" fillId="6" borderId="57" xfId="0" applyNumberFormat="1" applyFont="1" applyFill="1" applyBorder="1" applyAlignment="1">
      <alignment horizontal="right" vertical="center"/>
    </xf>
    <xf numFmtId="164" fontId="0" fillId="0" borderId="55" xfId="0" applyNumberFormat="1" applyBorder="1" applyAlignment="1" applyProtection="1">
      <alignment horizontal="right" vertical="center"/>
      <protection locked="0"/>
    </xf>
    <xf numFmtId="0" fontId="3" fillId="6" borderId="50" xfId="0" applyFont="1" applyFill="1" applyBorder="1" applyAlignment="1">
      <alignment horizontal="right" vertical="center" wrapText="1"/>
    </xf>
    <xf numFmtId="0" fontId="0" fillId="6" borderId="26" xfId="0" applyFill="1" applyBorder="1" applyAlignment="1">
      <alignment horizontal="left" vertical="center" wrapText="1"/>
    </xf>
    <xf numFmtId="164" fontId="4" fillId="6" borderId="65" xfId="0" applyNumberFormat="1" applyFont="1" applyFill="1" applyBorder="1" applyAlignment="1">
      <alignment horizontal="right" vertical="center"/>
    </xf>
    <xf numFmtId="164" fontId="4" fillId="6" borderId="66" xfId="0" applyNumberFormat="1" applyFont="1" applyFill="1" applyBorder="1" applyAlignment="1">
      <alignment horizontal="right" vertical="center"/>
    </xf>
    <xf numFmtId="164" fontId="0" fillId="0" borderId="41" xfId="0" applyNumberFormat="1" applyBorder="1" applyAlignment="1" applyProtection="1">
      <alignment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49" fontId="0" fillId="9" borderId="5" xfId="0" applyNumberFormat="1" applyFill="1" applyBorder="1" applyAlignment="1" applyProtection="1">
      <alignment horizontal="left"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46" xfId="0" applyFont="1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0" fillId="9" borderId="11" xfId="0" applyFill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45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9" borderId="6" xfId="0" quotePrefix="1" applyFill="1" applyBorder="1" applyAlignment="1" applyProtection="1">
      <alignment horizontal="left" vertical="center"/>
      <protection locked="0"/>
    </xf>
    <xf numFmtId="0" fontId="0" fillId="9" borderId="5" xfId="0" applyFill="1" applyBorder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6E0B4"/>
      <color rgb="FFE2EFDA"/>
      <color rgb="FFFCE4D6"/>
      <color rgb="FFDDEDF7"/>
      <color rgb="FFF6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F8C7-1C71-44B8-ADD6-7BF7709FF357}">
  <sheetPr>
    <pageSetUpPr fitToPage="1"/>
  </sheetPr>
  <dimension ref="A1:M225"/>
  <sheetViews>
    <sheetView showGridLines="0" showZeros="0" tabSelected="1" zoomScaleNormal="100" zoomScaleSheetLayoutView="100" workbookViewId="0">
      <pane xSplit="3" ySplit="12" topLeftCell="D13" activePane="bottomRight" state="frozen"/>
      <selection activeCell="D207" sqref="D207"/>
      <selection pane="topRight" activeCell="D207" sqref="D207"/>
      <selection pane="bottomLeft" activeCell="D207" sqref="D207"/>
      <selection pane="bottomRight" activeCell="B1" sqref="B1"/>
    </sheetView>
  </sheetViews>
  <sheetFormatPr baseColWidth="10" defaultColWidth="11.42578125" defaultRowHeight="12.75" outlineLevelCol="1" x14ac:dyDescent="0.2"/>
  <cols>
    <col min="1" max="1" width="17.85546875" style="15" hidden="1" customWidth="1" outlineLevel="1"/>
    <col min="2" max="2" width="28" style="15" customWidth="1" collapsed="1"/>
    <col min="3" max="3" width="67.7109375" style="15" customWidth="1"/>
    <col min="4" max="8" width="14.140625" style="15" customWidth="1"/>
    <col min="9" max="9" width="28.7109375" style="15" customWidth="1"/>
    <col min="10" max="16384" width="11.42578125" style="15"/>
  </cols>
  <sheetData>
    <row r="1" spans="1:10" ht="15.75" x14ac:dyDescent="0.25">
      <c r="A1"/>
      <c r="B1" s="37" t="s">
        <v>443</v>
      </c>
      <c r="C1"/>
      <c r="D1"/>
      <c r="E1"/>
      <c r="F1"/>
      <c r="G1"/>
      <c r="H1"/>
      <c r="I1" s="160"/>
      <c r="J1" s="161"/>
    </row>
    <row r="2" spans="1:10" ht="15" x14ac:dyDescent="0.2">
      <c r="A2"/>
      <c r="B2" s="14"/>
      <c r="C2"/>
      <c r="D2"/>
      <c r="E2"/>
      <c r="F2"/>
      <c r="G2"/>
      <c r="H2"/>
      <c r="I2" s="160"/>
      <c r="J2" s="161"/>
    </row>
    <row r="3" spans="1:10" s="163" customFormat="1" x14ac:dyDescent="0.2">
      <c r="A3" s="38" t="s">
        <v>6</v>
      </c>
      <c r="B3" s="200" t="s">
        <v>453</v>
      </c>
      <c r="C3" s="201"/>
      <c r="D3" s="201"/>
      <c r="E3" s="201"/>
      <c r="F3" s="201"/>
      <c r="G3" s="201"/>
      <c r="H3" s="202"/>
      <c r="I3" s="162"/>
    </row>
    <row r="4" spans="1:10" ht="12.75" customHeight="1" x14ac:dyDescent="0.2">
      <c r="A4"/>
      <c r="B4" s="203" t="s">
        <v>456</v>
      </c>
      <c r="C4" s="204"/>
      <c r="D4" s="205">
        <v>2025</v>
      </c>
      <c r="E4" s="206"/>
      <c r="F4" s="206"/>
      <c r="G4" s="206"/>
      <c r="H4" s="207"/>
      <c r="I4" s="164"/>
    </row>
    <row r="5" spans="1:10" ht="12.75" customHeight="1" x14ac:dyDescent="0.2">
      <c r="A5"/>
      <c r="B5" s="203" t="s">
        <v>457</v>
      </c>
      <c r="C5" s="204"/>
      <c r="D5" s="192" t="s">
        <v>481</v>
      </c>
      <c r="E5" s="193"/>
      <c r="F5" s="193"/>
      <c r="G5" s="193"/>
      <c r="H5" s="194"/>
      <c r="I5" s="164"/>
    </row>
    <row r="6" spans="1:10" ht="12.75" customHeight="1" x14ac:dyDescent="0.2">
      <c r="A6"/>
      <c r="B6" s="203" t="s">
        <v>458</v>
      </c>
      <c r="C6" s="204"/>
      <c r="D6" s="208" t="s">
        <v>472</v>
      </c>
      <c r="E6" s="209"/>
      <c r="F6" s="209"/>
      <c r="G6" s="209"/>
      <c r="H6" s="210"/>
      <c r="I6" s="164"/>
    </row>
    <row r="7" spans="1:10" ht="12.75" customHeight="1" x14ac:dyDescent="0.2">
      <c r="A7"/>
      <c r="B7" s="203" t="s">
        <v>459</v>
      </c>
      <c r="C7" s="204"/>
      <c r="D7" s="192" t="s">
        <v>483</v>
      </c>
      <c r="E7" s="193"/>
      <c r="F7" s="193"/>
      <c r="G7" s="193"/>
      <c r="H7" s="194"/>
      <c r="I7" s="164"/>
    </row>
    <row r="8" spans="1:10" ht="12.75" customHeight="1" x14ac:dyDescent="0.2">
      <c r="A8"/>
      <c r="B8" s="195" t="s">
        <v>460</v>
      </c>
      <c r="C8" s="196"/>
      <c r="D8" s="197" t="s">
        <v>482</v>
      </c>
      <c r="E8" s="198"/>
      <c r="F8" s="198"/>
      <c r="G8" s="198"/>
      <c r="H8" s="199"/>
      <c r="I8" s="164"/>
    </row>
    <row r="9" spans="1:10" x14ac:dyDescent="0.2">
      <c r="A9"/>
      <c r="B9" s="17"/>
      <c r="C9" s="18" t="s">
        <v>0</v>
      </c>
      <c r="D9"/>
      <c r="E9"/>
      <c r="F9"/>
      <c r="G9"/>
      <c r="H9"/>
    </row>
    <row r="10" spans="1:10" s="163" customFormat="1" x14ac:dyDescent="0.2">
      <c r="A10" s="38" t="s">
        <v>6</v>
      </c>
      <c r="B10" s="200" t="s">
        <v>454</v>
      </c>
      <c r="C10" s="201"/>
      <c r="D10" s="201"/>
      <c r="E10" s="201"/>
      <c r="F10" s="201"/>
      <c r="G10" s="201"/>
      <c r="H10" s="202"/>
      <c r="I10" s="162"/>
    </row>
    <row r="11" spans="1:10" ht="15.75" x14ac:dyDescent="0.25">
      <c r="A11"/>
      <c r="B11" s="12"/>
      <c r="C11" s="19"/>
      <c r="D11" s="1" t="s">
        <v>1</v>
      </c>
      <c r="E11" s="1" t="s">
        <v>2</v>
      </c>
      <c r="F11" s="1" t="s">
        <v>468</v>
      </c>
      <c r="G11" s="1" t="s">
        <v>468</v>
      </c>
      <c r="H11" s="1" t="s">
        <v>468</v>
      </c>
      <c r="I11" s="165"/>
    </row>
    <row r="12" spans="1:10" ht="13.5" thickBot="1" x14ac:dyDescent="0.25">
      <c r="A12" s="2" t="s">
        <v>3</v>
      </c>
      <c r="B12" s="13" t="s">
        <v>4</v>
      </c>
      <c r="C12" s="1" t="s">
        <v>5</v>
      </c>
      <c r="D12" s="1">
        <f>D4</f>
        <v>2025</v>
      </c>
      <c r="E12" s="1">
        <f>D4+1</f>
        <v>2026</v>
      </c>
      <c r="F12" s="1">
        <f>D4+2</f>
        <v>2027</v>
      </c>
      <c r="G12" s="1">
        <f>D4+3</f>
        <v>2028</v>
      </c>
      <c r="H12" s="1">
        <f>D4+4</f>
        <v>2029</v>
      </c>
      <c r="I12" s="165"/>
    </row>
    <row r="13" spans="1:10" ht="13.5" thickBot="1" x14ac:dyDescent="0.25">
      <c r="A13" s="39" t="s">
        <v>6</v>
      </c>
      <c r="B13" s="174" t="s">
        <v>447</v>
      </c>
      <c r="C13" s="40"/>
      <c r="D13" s="41"/>
      <c r="E13" s="41"/>
      <c r="F13" s="41"/>
      <c r="G13" s="41"/>
      <c r="H13" s="41"/>
      <c r="I13" s="166"/>
    </row>
    <row r="14" spans="1:10" s="164" customFormat="1" x14ac:dyDescent="0.2">
      <c r="A14" s="16" t="s">
        <v>7</v>
      </c>
      <c r="B14" s="42">
        <v>30</v>
      </c>
      <c r="C14" s="43" t="s">
        <v>8</v>
      </c>
      <c r="D14" s="20">
        <v>1936851.365</v>
      </c>
      <c r="E14" s="20">
        <v>2125542.5860000001</v>
      </c>
      <c r="F14" s="20">
        <v>2164651.986</v>
      </c>
      <c r="G14" s="20">
        <v>2364852.7859999998</v>
      </c>
      <c r="H14" s="20">
        <v>2516233.6860000002</v>
      </c>
      <c r="I14" s="165"/>
    </row>
    <row r="15" spans="1:10" s="164" customFormat="1" x14ac:dyDescent="0.2">
      <c r="A15" s="16" t="s">
        <v>9</v>
      </c>
      <c r="B15" s="44">
        <v>31</v>
      </c>
      <c r="C15" s="45" t="s">
        <v>10</v>
      </c>
      <c r="D15" s="21">
        <v>456626.17284999997</v>
      </c>
      <c r="E15" s="21">
        <v>459886.7745</v>
      </c>
      <c r="F15" s="21">
        <v>420350.35560000001</v>
      </c>
      <c r="G15" s="21">
        <v>391637.27974999999</v>
      </c>
      <c r="H15" s="21">
        <v>387188.9583</v>
      </c>
      <c r="I15" s="165"/>
    </row>
    <row r="16" spans="1:10" s="164" customFormat="1" x14ac:dyDescent="0.2">
      <c r="A16" s="16" t="s">
        <v>11</v>
      </c>
      <c r="B16" s="44" t="s">
        <v>12</v>
      </c>
      <c r="C16" s="45" t="s">
        <v>13</v>
      </c>
      <c r="D16" s="21">
        <v>37055.084999999999</v>
      </c>
      <c r="E16" s="21">
        <v>39090.775999999998</v>
      </c>
      <c r="F16" s="21">
        <v>38159.044000000002</v>
      </c>
      <c r="G16" s="21">
        <v>40565.519999999997</v>
      </c>
      <c r="H16" s="21">
        <v>41182.620000000003</v>
      </c>
      <c r="I16" s="165"/>
    </row>
    <row r="17" spans="1:9" s="164" customFormat="1" x14ac:dyDescent="0.2">
      <c r="A17" s="16" t="s">
        <v>14</v>
      </c>
      <c r="B17" s="44" t="s">
        <v>15</v>
      </c>
      <c r="C17" s="45" t="s">
        <v>16</v>
      </c>
      <c r="D17" s="21">
        <v>148.5</v>
      </c>
      <c r="E17" s="21">
        <v>148.30000000000001</v>
      </c>
      <c r="F17" s="21">
        <v>149.30000000000001</v>
      </c>
      <c r="G17" s="21">
        <v>149.30000000000001</v>
      </c>
      <c r="H17" s="21">
        <v>149.30000000000001</v>
      </c>
      <c r="I17" s="165"/>
    </row>
    <row r="18" spans="1:9" s="164" customFormat="1" x14ac:dyDescent="0.2">
      <c r="A18" s="16" t="s">
        <v>17</v>
      </c>
      <c r="B18" s="44">
        <v>33</v>
      </c>
      <c r="C18" s="45" t="s">
        <v>18</v>
      </c>
      <c r="D18" s="64">
        <f>SUM(D19,D20,D21)</f>
        <v>150006.84199000002</v>
      </c>
      <c r="E18" s="64">
        <f>SUM(E19,E20,E21)</f>
        <v>153830.25815000001</v>
      </c>
      <c r="F18" s="64">
        <f t="shared" ref="F18:H18" si="0">SUM(F19,F20,F21)</f>
        <v>150741.76744999998</v>
      </c>
      <c r="G18" s="64">
        <f t="shared" si="0"/>
        <v>187062.03756</v>
      </c>
      <c r="H18" s="64">
        <f t="shared" si="0"/>
        <v>210670.05426</v>
      </c>
      <c r="I18" s="165"/>
    </row>
    <row r="19" spans="1:9" s="164" customFormat="1" x14ac:dyDescent="0.2">
      <c r="A19" s="16" t="s">
        <v>19</v>
      </c>
      <c r="B19" s="44">
        <v>330</v>
      </c>
      <c r="C19" s="45" t="s">
        <v>20</v>
      </c>
      <c r="D19" s="21">
        <v>150006.84199000002</v>
      </c>
      <c r="E19" s="21">
        <v>153830.25815000001</v>
      </c>
      <c r="F19" s="21">
        <v>150741.76744999998</v>
      </c>
      <c r="G19" s="21">
        <v>187062.03756</v>
      </c>
      <c r="H19" s="21">
        <v>210670.05426</v>
      </c>
      <c r="I19" s="165"/>
    </row>
    <row r="20" spans="1:9" s="164" customFormat="1" x14ac:dyDescent="0.2">
      <c r="A20" s="16" t="s">
        <v>21</v>
      </c>
      <c r="B20" s="44">
        <v>332</v>
      </c>
      <c r="C20" s="45" t="s">
        <v>22</v>
      </c>
      <c r="D20" s="21"/>
      <c r="E20" s="21"/>
      <c r="F20" s="21"/>
      <c r="G20" s="21"/>
      <c r="H20" s="21"/>
      <c r="I20" s="165"/>
    </row>
    <row r="21" spans="1:9" s="164" customFormat="1" x14ac:dyDescent="0.2">
      <c r="A21" s="16" t="s">
        <v>23</v>
      </c>
      <c r="B21" s="44">
        <v>339</v>
      </c>
      <c r="C21" s="45" t="s">
        <v>24</v>
      </c>
      <c r="D21" s="21"/>
      <c r="E21" s="21"/>
      <c r="F21" s="21"/>
      <c r="G21" s="21"/>
      <c r="H21" s="21"/>
      <c r="I21" s="165"/>
    </row>
    <row r="22" spans="1:9" s="164" customFormat="1" x14ac:dyDescent="0.2">
      <c r="A22" s="16" t="s">
        <v>25</v>
      </c>
      <c r="B22" s="44">
        <v>35</v>
      </c>
      <c r="C22" s="45" t="s">
        <v>26</v>
      </c>
      <c r="D22" s="69">
        <f>SUM(D23,D24)</f>
        <v>28750.102500000001</v>
      </c>
      <c r="E22" s="69">
        <f>SUM(E23,E24)</f>
        <v>26930.341000000004</v>
      </c>
      <c r="F22" s="69">
        <f t="shared" ref="F22:H22" si="1">SUM(F23,F24)</f>
        <v>39831.913999999997</v>
      </c>
      <c r="G22" s="69">
        <f t="shared" si="1"/>
        <v>15127.401000000002</v>
      </c>
      <c r="H22" s="64">
        <f t="shared" si="1"/>
        <v>1912.26</v>
      </c>
      <c r="I22" s="165"/>
    </row>
    <row r="23" spans="1:9" s="164" customFormat="1" ht="25.5" x14ac:dyDescent="0.2">
      <c r="A23" s="16" t="s">
        <v>27</v>
      </c>
      <c r="B23" s="44">
        <v>350</v>
      </c>
      <c r="C23" s="45" t="s">
        <v>28</v>
      </c>
      <c r="D23" s="21">
        <v>3218.15</v>
      </c>
      <c r="E23" s="21">
        <v>2436.65</v>
      </c>
      <c r="F23" s="21">
        <v>1866.164</v>
      </c>
      <c r="G23" s="21">
        <v>803.69999999999993</v>
      </c>
      <c r="H23" s="21">
        <v>503</v>
      </c>
      <c r="I23" s="165"/>
    </row>
    <row r="24" spans="1:9" s="164" customFormat="1" ht="12.75" customHeight="1" x14ac:dyDescent="0.2">
      <c r="A24" s="16" t="s">
        <v>29</v>
      </c>
      <c r="B24" s="44">
        <v>351</v>
      </c>
      <c r="C24" s="45" t="s">
        <v>30</v>
      </c>
      <c r="D24" s="21">
        <v>25531.952499999999</v>
      </c>
      <c r="E24" s="21">
        <v>24493.691000000003</v>
      </c>
      <c r="F24" s="21">
        <v>37965.75</v>
      </c>
      <c r="G24" s="21">
        <v>14323.701000000001</v>
      </c>
      <c r="H24" s="21">
        <v>1409.26</v>
      </c>
      <c r="I24" s="165"/>
    </row>
    <row r="25" spans="1:9" s="164" customFormat="1" x14ac:dyDescent="0.2">
      <c r="A25" s="16" t="s">
        <v>31</v>
      </c>
      <c r="B25" s="44">
        <v>36</v>
      </c>
      <c r="C25" s="45" t="s">
        <v>32</v>
      </c>
      <c r="D25" s="21">
        <v>2980182.858</v>
      </c>
      <c r="E25" s="21">
        <v>3136843.0780000002</v>
      </c>
      <c r="F25" s="21">
        <v>3230751.8110000002</v>
      </c>
      <c r="G25" s="21">
        <v>3338694.5440000002</v>
      </c>
      <c r="H25" s="21">
        <v>3434582.7740000002</v>
      </c>
      <c r="I25" s="165"/>
    </row>
    <row r="26" spans="1:9" s="164" customFormat="1" x14ac:dyDescent="0.2">
      <c r="A26" s="16" t="s">
        <v>33</v>
      </c>
      <c r="B26" s="44" t="s">
        <v>34</v>
      </c>
      <c r="C26" s="45" t="s">
        <v>35</v>
      </c>
      <c r="D26" s="21">
        <v>794262.3459999999</v>
      </c>
      <c r="E26" s="21">
        <v>826429.22600000002</v>
      </c>
      <c r="F26" s="21">
        <v>847662.13100000005</v>
      </c>
      <c r="G26" s="21">
        <v>866187.83499999996</v>
      </c>
      <c r="H26" s="21">
        <v>883185.71100000001</v>
      </c>
      <c r="I26" s="165"/>
    </row>
    <row r="27" spans="1:9" s="164" customFormat="1" x14ac:dyDescent="0.2">
      <c r="A27" s="16" t="s">
        <v>36</v>
      </c>
      <c r="B27" s="44" t="s">
        <v>37</v>
      </c>
      <c r="C27" s="45" t="s">
        <v>38</v>
      </c>
      <c r="D27" s="21">
        <v>252224.73300000001</v>
      </c>
      <c r="E27" s="21">
        <v>264522.34299999999</v>
      </c>
      <c r="F27" s="21">
        <v>275471.76500000001</v>
      </c>
      <c r="G27" s="21">
        <v>287711.46000000002</v>
      </c>
      <c r="H27" s="21">
        <v>299269.114</v>
      </c>
      <c r="I27" s="165"/>
    </row>
    <row r="28" spans="1:9" s="164" customFormat="1" x14ac:dyDescent="0.2">
      <c r="A28" s="16" t="s">
        <v>39</v>
      </c>
      <c r="B28" s="44">
        <v>364</v>
      </c>
      <c r="C28" s="45" t="s">
        <v>40</v>
      </c>
      <c r="D28" s="21">
        <v>293.5</v>
      </c>
      <c r="E28" s="21">
        <v>625.6</v>
      </c>
      <c r="F28" s="21">
        <v>434.5</v>
      </c>
      <c r="G28" s="21">
        <v>438.5</v>
      </c>
      <c r="H28" s="21">
        <v>416.6</v>
      </c>
      <c r="I28" s="165"/>
    </row>
    <row r="29" spans="1:9" s="164" customFormat="1" x14ac:dyDescent="0.2">
      <c r="A29" s="16" t="s">
        <v>41</v>
      </c>
      <c r="B29" s="44">
        <v>365</v>
      </c>
      <c r="C29" s="45" t="s">
        <v>42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165"/>
    </row>
    <row r="30" spans="1:9" s="164" customFormat="1" x14ac:dyDescent="0.2">
      <c r="A30" s="16" t="s">
        <v>43</v>
      </c>
      <c r="B30" s="44">
        <v>366</v>
      </c>
      <c r="C30" s="45" t="s">
        <v>44</v>
      </c>
      <c r="D30" s="21">
        <v>27137.4</v>
      </c>
      <c r="E30" s="21">
        <v>28352</v>
      </c>
      <c r="F30" s="21">
        <v>28495</v>
      </c>
      <c r="G30" s="21">
        <v>31788.6</v>
      </c>
      <c r="H30" s="21">
        <v>32060.6</v>
      </c>
      <c r="I30" s="165"/>
    </row>
    <row r="31" spans="1:9" s="164" customFormat="1" x14ac:dyDescent="0.2">
      <c r="A31" s="16" t="s">
        <v>45</v>
      </c>
      <c r="B31" s="44">
        <v>37</v>
      </c>
      <c r="C31" s="45" t="s">
        <v>46</v>
      </c>
      <c r="D31" s="21">
        <v>352526.7</v>
      </c>
      <c r="E31" s="21">
        <v>373417.7</v>
      </c>
      <c r="F31" s="21">
        <v>369295.2</v>
      </c>
      <c r="G31" s="21">
        <v>357446.2</v>
      </c>
      <c r="H31" s="21">
        <v>361963.2</v>
      </c>
      <c r="I31" s="165"/>
    </row>
    <row r="32" spans="1:9" s="164" customFormat="1" x14ac:dyDescent="0.2">
      <c r="A32" s="16" t="s">
        <v>47</v>
      </c>
      <c r="B32" s="44" t="s">
        <v>48</v>
      </c>
      <c r="C32" s="45" t="s">
        <v>49</v>
      </c>
      <c r="D32" s="21">
        <v>154474</v>
      </c>
      <c r="E32" s="21">
        <v>175153</v>
      </c>
      <c r="F32" s="21">
        <v>192316</v>
      </c>
      <c r="G32" s="21">
        <v>196418</v>
      </c>
      <c r="H32" s="21">
        <v>201094</v>
      </c>
      <c r="I32" s="165"/>
    </row>
    <row r="33" spans="1:13" s="164" customFormat="1" x14ac:dyDescent="0.2">
      <c r="A33" s="16" t="s">
        <v>50</v>
      </c>
      <c r="B33" s="44" t="s">
        <v>445</v>
      </c>
      <c r="C33" s="45" t="s">
        <v>51</v>
      </c>
      <c r="D33" s="21">
        <v>135699.94</v>
      </c>
      <c r="E33" s="21">
        <v>135699.94</v>
      </c>
      <c r="F33" s="21">
        <v>135638.44</v>
      </c>
      <c r="G33" s="21">
        <v>135688.44</v>
      </c>
      <c r="H33" s="21">
        <v>135688.44</v>
      </c>
      <c r="I33" s="165"/>
    </row>
    <row r="34" spans="1:13" s="164" customFormat="1" x14ac:dyDescent="0.2">
      <c r="A34" s="16" t="s">
        <v>52</v>
      </c>
      <c r="B34" s="46">
        <v>39</v>
      </c>
      <c r="C34" s="47" t="s">
        <v>53</v>
      </c>
      <c r="D34" s="23">
        <v>358040.01199999999</v>
      </c>
      <c r="E34" s="23">
        <v>357307.33100000001</v>
      </c>
      <c r="F34" s="23">
        <v>350253.53899999999</v>
      </c>
      <c r="G34" s="23">
        <v>350339.88900000002</v>
      </c>
      <c r="H34" s="23">
        <v>354029.087</v>
      </c>
      <c r="I34" s="165"/>
    </row>
    <row r="35" spans="1:13" s="167" customFormat="1" x14ac:dyDescent="0.2">
      <c r="A35" s="3" t="s">
        <v>54</v>
      </c>
      <c r="B35" s="48" t="s">
        <v>55</v>
      </c>
      <c r="C35" s="49" t="s">
        <v>444</v>
      </c>
      <c r="D35" s="60">
        <f>SUM(D14,D15,D18,D22,D25,D31)</f>
        <v>5904944.0403399998</v>
      </c>
      <c r="E35" s="60">
        <f>SUM(E14,E15,E18,E22,E25,E31)</f>
        <v>6276450.7376500005</v>
      </c>
      <c r="F35" s="60">
        <f t="shared" ref="F35:H35" si="2">SUM(F14,F15,F18,F22,F25,F31)</f>
        <v>6375623.0340499999</v>
      </c>
      <c r="G35" s="60">
        <f t="shared" si="2"/>
        <v>6654820.2483100006</v>
      </c>
      <c r="H35" s="60">
        <f t="shared" si="2"/>
        <v>6912550.9325600006</v>
      </c>
      <c r="I35" s="165"/>
      <c r="J35" s="164"/>
      <c r="K35" s="164"/>
      <c r="L35" s="164"/>
      <c r="M35" s="164"/>
    </row>
    <row r="36" spans="1:13" s="164" customFormat="1" x14ac:dyDescent="0.2">
      <c r="A36" s="16" t="s">
        <v>56</v>
      </c>
      <c r="B36" s="50">
        <v>40</v>
      </c>
      <c r="C36" s="51" t="s">
        <v>57</v>
      </c>
      <c r="D36" s="68">
        <f>SUM(D37,D38,D39)</f>
        <v>3527920</v>
      </c>
      <c r="E36" s="68">
        <f>SUM(E37,E38,E39)</f>
        <v>3484382</v>
      </c>
      <c r="F36" s="68">
        <f t="shared" ref="F36:H36" si="3">SUM(F37,F38,F39)</f>
        <v>3539919</v>
      </c>
      <c r="G36" s="68">
        <f t="shared" si="3"/>
        <v>3561318</v>
      </c>
      <c r="H36" s="68">
        <f t="shared" si="3"/>
        <v>3618902</v>
      </c>
      <c r="I36" s="165"/>
    </row>
    <row r="37" spans="1:13" s="164" customFormat="1" x14ac:dyDescent="0.2">
      <c r="A37" s="16" t="s">
        <v>58</v>
      </c>
      <c r="B37" s="44">
        <v>400</v>
      </c>
      <c r="C37" s="45" t="s">
        <v>59</v>
      </c>
      <c r="D37" s="4">
        <v>2785703</v>
      </c>
      <c r="E37" s="4">
        <v>2803503</v>
      </c>
      <c r="F37" s="21">
        <v>2860703</v>
      </c>
      <c r="G37" s="21">
        <v>2874103</v>
      </c>
      <c r="H37" s="21">
        <v>2918003</v>
      </c>
      <c r="I37" s="165"/>
    </row>
    <row r="38" spans="1:13" s="164" customFormat="1" x14ac:dyDescent="0.2">
      <c r="A38" s="16" t="s">
        <v>60</v>
      </c>
      <c r="B38" s="44">
        <v>401</v>
      </c>
      <c r="C38" s="45" t="s">
        <v>61</v>
      </c>
      <c r="D38" s="4">
        <v>441200</v>
      </c>
      <c r="E38" s="4">
        <v>384600</v>
      </c>
      <c r="F38" s="21">
        <v>376100</v>
      </c>
      <c r="G38" s="21">
        <v>377300</v>
      </c>
      <c r="H38" s="21">
        <v>383700</v>
      </c>
      <c r="I38" s="165"/>
    </row>
    <row r="39" spans="1:13" s="164" customFormat="1" x14ac:dyDescent="0.2">
      <c r="A39" s="16" t="s">
        <v>62</v>
      </c>
      <c r="B39" s="44" t="s">
        <v>63</v>
      </c>
      <c r="C39" s="45" t="s">
        <v>64</v>
      </c>
      <c r="D39" s="21">
        <v>301017</v>
      </c>
      <c r="E39" s="21">
        <v>296279</v>
      </c>
      <c r="F39" s="21">
        <v>303116</v>
      </c>
      <c r="G39" s="21">
        <v>309915</v>
      </c>
      <c r="H39" s="21">
        <v>317199</v>
      </c>
      <c r="I39" s="165"/>
    </row>
    <row r="40" spans="1:13" s="164" customFormat="1" x14ac:dyDescent="0.2">
      <c r="A40" s="16" t="s">
        <v>65</v>
      </c>
      <c r="B40" s="44">
        <v>4021</v>
      </c>
      <c r="C40" s="45" t="s">
        <v>66</v>
      </c>
      <c r="D40" s="21"/>
      <c r="E40" s="21"/>
      <c r="F40" s="21"/>
      <c r="G40" s="21"/>
      <c r="H40" s="21"/>
      <c r="I40" s="165"/>
    </row>
    <row r="41" spans="1:13" s="164" customFormat="1" x14ac:dyDescent="0.2">
      <c r="A41" s="16" t="s">
        <v>67</v>
      </c>
      <c r="B41" s="44">
        <v>4022</v>
      </c>
      <c r="C41" s="45" t="s">
        <v>68</v>
      </c>
      <c r="D41" s="21">
        <v>51200</v>
      </c>
      <c r="E41" s="21">
        <v>48800</v>
      </c>
      <c r="F41" s="21">
        <v>48800</v>
      </c>
      <c r="G41" s="21">
        <v>48800</v>
      </c>
      <c r="H41" s="21">
        <v>48800</v>
      </c>
      <c r="I41" s="165"/>
    </row>
    <row r="42" spans="1:13" s="164" customFormat="1" x14ac:dyDescent="0.2">
      <c r="A42" s="16" t="s">
        <v>69</v>
      </c>
      <c r="B42" s="44">
        <v>4023</v>
      </c>
      <c r="C42" s="45" t="s">
        <v>70</v>
      </c>
      <c r="D42" s="21">
        <v>51000</v>
      </c>
      <c r="E42" s="21">
        <v>50000</v>
      </c>
      <c r="F42" s="21">
        <v>50000</v>
      </c>
      <c r="G42" s="21">
        <v>50000</v>
      </c>
      <c r="H42" s="21">
        <v>50000</v>
      </c>
      <c r="I42" s="165"/>
    </row>
    <row r="43" spans="1:13" s="164" customFormat="1" x14ac:dyDescent="0.2">
      <c r="A43" s="16" t="s">
        <v>71</v>
      </c>
      <c r="B43" s="44">
        <v>41</v>
      </c>
      <c r="C43" s="45" t="s">
        <v>72</v>
      </c>
      <c r="D43" s="21">
        <v>82267.399999999994</v>
      </c>
      <c r="E43" s="21">
        <v>124222.6</v>
      </c>
      <c r="F43" s="21">
        <v>178779.6</v>
      </c>
      <c r="G43" s="21">
        <v>179179.6</v>
      </c>
      <c r="H43" s="21">
        <v>179579.6</v>
      </c>
      <c r="I43" s="165"/>
    </row>
    <row r="44" spans="1:13" s="164" customFormat="1" x14ac:dyDescent="0.2">
      <c r="A44" s="16"/>
      <c r="B44" s="44" t="s">
        <v>446</v>
      </c>
      <c r="C44" s="45" t="s">
        <v>452</v>
      </c>
      <c r="D44" s="21">
        <v>1000</v>
      </c>
      <c r="E44" s="21">
        <v>1000</v>
      </c>
      <c r="F44" s="21">
        <v>1000</v>
      </c>
      <c r="G44" s="21">
        <v>1000</v>
      </c>
      <c r="H44" s="22">
        <v>1000</v>
      </c>
      <c r="I44" s="168"/>
    </row>
    <row r="45" spans="1:13" s="164" customFormat="1" x14ac:dyDescent="0.2">
      <c r="A45" s="16" t="s">
        <v>73</v>
      </c>
      <c r="B45" s="44">
        <v>42</v>
      </c>
      <c r="C45" s="45" t="s">
        <v>74</v>
      </c>
      <c r="D45" s="21">
        <v>353106.875</v>
      </c>
      <c r="E45" s="21">
        <v>327642.25280000002</v>
      </c>
      <c r="F45" s="21">
        <v>323029.45280000003</v>
      </c>
      <c r="G45" s="21">
        <v>319651.12280000001</v>
      </c>
      <c r="H45" s="21">
        <v>318087.95280000003</v>
      </c>
      <c r="I45" s="165"/>
    </row>
    <row r="46" spans="1:13" s="164" customFormat="1" x14ac:dyDescent="0.2">
      <c r="A46" s="16" t="s">
        <v>75</v>
      </c>
      <c r="B46" s="44">
        <v>43</v>
      </c>
      <c r="C46" s="45" t="s">
        <v>76</v>
      </c>
      <c r="D46" s="64">
        <f>SUM(D47,D48,D49,D50)</f>
        <v>1404.1000000000001</v>
      </c>
      <c r="E46" s="64">
        <f>SUM(E47,E48,E49,E50)</f>
        <v>1175.55</v>
      </c>
      <c r="F46" s="64">
        <f t="shared" ref="F46:H46" si="4">SUM(F47,F48,F49,F50)</f>
        <v>1098.75</v>
      </c>
      <c r="G46" s="64">
        <f t="shared" si="4"/>
        <v>1070.3499999999999</v>
      </c>
      <c r="H46" s="64">
        <f t="shared" si="4"/>
        <v>1052.75</v>
      </c>
      <c r="I46" s="165"/>
    </row>
    <row r="47" spans="1:13" s="164" customFormat="1" x14ac:dyDescent="0.2">
      <c r="A47" s="16" t="s">
        <v>77</v>
      </c>
      <c r="B47" s="44">
        <v>430</v>
      </c>
      <c r="C47" s="45" t="s">
        <v>78</v>
      </c>
      <c r="D47" s="21">
        <v>1028.9000000000001</v>
      </c>
      <c r="E47" s="21">
        <v>1029.0999999999999</v>
      </c>
      <c r="F47" s="21">
        <v>999.1</v>
      </c>
      <c r="G47" s="21">
        <v>999.1</v>
      </c>
      <c r="H47" s="21">
        <v>999.1</v>
      </c>
      <c r="I47" s="165"/>
    </row>
    <row r="48" spans="1:13" s="164" customFormat="1" x14ac:dyDescent="0.2">
      <c r="A48" s="16" t="s">
        <v>79</v>
      </c>
      <c r="B48" s="44">
        <v>431</v>
      </c>
      <c r="C48" s="45" t="s">
        <v>80</v>
      </c>
      <c r="D48" s="21"/>
      <c r="E48" s="21"/>
      <c r="F48" s="21"/>
      <c r="G48" s="21"/>
      <c r="H48" s="21"/>
      <c r="I48" s="165"/>
    </row>
    <row r="49" spans="1:9" s="164" customFormat="1" x14ac:dyDescent="0.2">
      <c r="A49" s="16" t="s">
        <v>81</v>
      </c>
      <c r="B49" s="44">
        <v>432</v>
      </c>
      <c r="C49" s="45" t="s">
        <v>82</v>
      </c>
      <c r="D49" s="21"/>
      <c r="E49" s="21"/>
      <c r="F49" s="21"/>
      <c r="G49" s="21"/>
      <c r="H49" s="21"/>
      <c r="I49" s="165"/>
    </row>
    <row r="50" spans="1:9" s="164" customFormat="1" x14ac:dyDescent="0.2">
      <c r="A50" s="16" t="s">
        <v>83</v>
      </c>
      <c r="B50" s="44">
        <v>439</v>
      </c>
      <c r="C50" s="45" t="s">
        <v>84</v>
      </c>
      <c r="D50" s="21">
        <v>375.2</v>
      </c>
      <c r="E50" s="21">
        <v>146.44999999999999</v>
      </c>
      <c r="F50" s="21">
        <v>99.65</v>
      </c>
      <c r="G50" s="21">
        <v>71.25</v>
      </c>
      <c r="H50" s="21">
        <v>53.650000000000006</v>
      </c>
      <c r="I50" s="165"/>
    </row>
    <row r="51" spans="1:9" s="164" customFormat="1" x14ac:dyDescent="0.2">
      <c r="A51" s="16" t="s">
        <v>85</v>
      </c>
      <c r="B51" s="44">
        <v>45</v>
      </c>
      <c r="C51" s="45" t="s">
        <v>86</v>
      </c>
      <c r="D51" s="64">
        <f>SUM(D52,D53)</f>
        <v>20159.334000000003</v>
      </c>
      <c r="E51" s="64">
        <f>SUM(E52,E53)</f>
        <v>19223.222000000002</v>
      </c>
      <c r="F51" s="64">
        <f t="shared" ref="F51:H51" si="5">SUM(F52,F53)</f>
        <v>4736.6399999999994</v>
      </c>
      <c r="G51" s="64">
        <f t="shared" si="5"/>
        <v>9018.5750000000007</v>
      </c>
      <c r="H51" s="64">
        <f t="shared" si="5"/>
        <v>31940.942999999999</v>
      </c>
      <c r="I51" s="165"/>
    </row>
    <row r="52" spans="1:9" s="164" customFormat="1" ht="25.5" x14ac:dyDescent="0.2">
      <c r="A52" s="16" t="s">
        <v>87</v>
      </c>
      <c r="B52" s="44">
        <v>450</v>
      </c>
      <c r="C52" s="45" t="s">
        <v>88</v>
      </c>
      <c r="D52" s="21">
        <v>7849.8950000000004</v>
      </c>
      <c r="E52" s="21">
        <v>4169.2820000000002</v>
      </c>
      <c r="F52" s="21">
        <v>535</v>
      </c>
      <c r="G52" s="21">
        <v>764</v>
      </c>
      <c r="H52" s="21">
        <v>2058.6390000000001</v>
      </c>
      <c r="I52" s="165"/>
    </row>
    <row r="53" spans="1:9" s="164" customFormat="1" ht="25.5" x14ac:dyDescent="0.2">
      <c r="A53" s="16" t="s">
        <v>89</v>
      </c>
      <c r="B53" s="44">
        <v>451</v>
      </c>
      <c r="C53" s="45" t="s">
        <v>90</v>
      </c>
      <c r="D53" s="21">
        <v>12309.439</v>
      </c>
      <c r="E53" s="21">
        <v>15053.94</v>
      </c>
      <c r="F53" s="21">
        <v>4201.6399999999994</v>
      </c>
      <c r="G53" s="21">
        <v>8254.5750000000007</v>
      </c>
      <c r="H53" s="21">
        <v>29882.304</v>
      </c>
      <c r="I53" s="165"/>
    </row>
    <row r="54" spans="1:9" s="164" customFormat="1" x14ac:dyDescent="0.2">
      <c r="A54" s="16" t="s">
        <v>91</v>
      </c>
      <c r="B54" s="44">
        <v>46</v>
      </c>
      <c r="C54" s="45" t="s">
        <v>92</v>
      </c>
      <c r="D54" s="21">
        <v>2360940.824</v>
      </c>
      <c r="E54" s="21">
        <v>2370630.3509999998</v>
      </c>
      <c r="F54" s="21">
        <v>2484653.8870000001</v>
      </c>
      <c r="G54" s="21">
        <v>2558061.7969999998</v>
      </c>
      <c r="H54" s="21">
        <v>2369894.824</v>
      </c>
      <c r="I54" s="165"/>
    </row>
    <row r="55" spans="1:9" s="164" customFormat="1" ht="12.75" customHeight="1" x14ac:dyDescent="0.2">
      <c r="A55" s="16" t="s">
        <v>93</v>
      </c>
      <c r="B55" s="44" t="s">
        <v>94</v>
      </c>
      <c r="C55" s="45" t="s">
        <v>95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165"/>
    </row>
    <row r="56" spans="1:9" s="164" customFormat="1" x14ac:dyDescent="0.2">
      <c r="A56" s="16" t="s">
        <v>96</v>
      </c>
      <c r="B56" s="44">
        <v>47</v>
      </c>
      <c r="C56" s="45" t="s">
        <v>46</v>
      </c>
      <c r="D56" s="21">
        <v>352526.7</v>
      </c>
      <c r="E56" s="21">
        <v>373417.7</v>
      </c>
      <c r="F56" s="21">
        <v>369295.2</v>
      </c>
      <c r="G56" s="21">
        <v>357446.2</v>
      </c>
      <c r="H56" s="21">
        <v>361963.2</v>
      </c>
      <c r="I56" s="191"/>
    </row>
    <row r="57" spans="1:9" s="164" customFormat="1" x14ac:dyDescent="0.2">
      <c r="A57" s="16" t="s">
        <v>97</v>
      </c>
      <c r="B57" s="46">
        <v>49</v>
      </c>
      <c r="C57" s="47" t="s">
        <v>53</v>
      </c>
      <c r="D57" s="23">
        <v>358040.01199999999</v>
      </c>
      <c r="E57" s="23">
        <v>357307.33100000001</v>
      </c>
      <c r="F57" s="23">
        <v>350253.53899999999</v>
      </c>
      <c r="G57" s="23">
        <v>350339.88900000002</v>
      </c>
      <c r="H57" s="23">
        <v>354029.087</v>
      </c>
      <c r="I57" s="165"/>
    </row>
    <row r="58" spans="1:9" s="164" customFormat="1" x14ac:dyDescent="0.2">
      <c r="A58" s="16" t="s">
        <v>98</v>
      </c>
      <c r="B58" s="52" t="s">
        <v>55</v>
      </c>
      <c r="C58" s="53" t="s">
        <v>99</v>
      </c>
      <c r="D58" s="67">
        <f>SUM(D36,D43,D45,D46,D51,D54,D56)</f>
        <v>6698325.233</v>
      </c>
      <c r="E58" s="67">
        <f>SUM(E36,E43,E45,E46,E51,E54,E56)</f>
        <v>6700693.6758000003</v>
      </c>
      <c r="F58" s="67">
        <f t="shared" ref="F58:H58" si="6">SUM(F36,F43,F45,F46,F51,F54,F56)</f>
        <v>6901512.5298000006</v>
      </c>
      <c r="G58" s="67">
        <f t="shared" si="6"/>
        <v>6985745.6448000008</v>
      </c>
      <c r="H58" s="65">
        <f t="shared" si="6"/>
        <v>6881421.2698000008</v>
      </c>
      <c r="I58" s="165"/>
    </row>
    <row r="59" spans="1:9" s="164" customFormat="1" x14ac:dyDescent="0.2">
      <c r="A59" s="16" t="s">
        <v>100</v>
      </c>
      <c r="B59" s="48" t="s">
        <v>55</v>
      </c>
      <c r="C59" s="49" t="s">
        <v>101</v>
      </c>
      <c r="D59" s="66">
        <f t="shared" ref="D59:E59" si="7">D58-D35</f>
        <v>793381.19266000018</v>
      </c>
      <c r="E59" s="66">
        <f t="shared" si="7"/>
        <v>424242.93814999983</v>
      </c>
      <c r="F59" s="66">
        <f>F58-F35</f>
        <v>525889.4957500007</v>
      </c>
      <c r="G59" s="66">
        <f>G58-G35</f>
        <v>330925.39649000019</v>
      </c>
      <c r="H59" s="60">
        <f>H58-H35</f>
        <v>-31129.662759999745</v>
      </c>
      <c r="I59" s="165"/>
    </row>
    <row r="60" spans="1:9" s="164" customFormat="1" x14ac:dyDescent="0.2">
      <c r="A60" s="16" t="s">
        <v>102</v>
      </c>
      <c r="B60" s="50">
        <v>34</v>
      </c>
      <c r="C60" s="51" t="s">
        <v>103</v>
      </c>
      <c r="D60" s="64">
        <f t="shared" ref="D60:H60" si="8">+SUM(D61,D64,D65,D66,D67,D68)</f>
        <v>15534.9</v>
      </c>
      <c r="E60" s="64">
        <f t="shared" ref="E60" si="9">+SUM(E61,E64,E65,E66,E67,E68)</f>
        <v>18294</v>
      </c>
      <c r="F60" s="64">
        <f t="shared" si="8"/>
        <v>16629</v>
      </c>
      <c r="G60" s="64">
        <f t="shared" si="8"/>
        <v>17516</v>
      </c>
      <c r="H60" s="64">
        <f t="shared" si="8"/>
        <v>16139</v>
      </c>
      <c r="I60" s="165"/>
    </row>
    <row r="61" spans="1:9" s="164" customFormat="1" x14ac:dyDescent="0.2">
      <c r="A61" s="16" t="s">
        <v>104</v>
      </c>
      <c r="B61" s="44">
        <v>340</v>
      </c>
      <c r="C61" s="45" t="s">
        <v>105</v>
      </c>
      <c r="D61" s="21">
        <v>15079.9</v>
      </c>
      <c r="E61" s="21">
        <v>16395</v>
      </c>
      <c r="F61" s="21">
        <v>16254</v>
      </c>
      <c r="G61" s="21">
        <v>16182</v>
      </c>
      <c r="H61" s="21">
        <v>16016</v>
      </c>
      <c r="I61" s="165"/>
    </row>
    <row r="62" spans="1:9" s="164" customFormat="1" x14ac:dyDescent="0.2">
      <c r="A62" s="16" t="s">
        <v>106</v>
      </c>
      <c r="B62" s="44">
        <v>3401</v>
      </c>
      <c r="C62" s="173" t="s">
        <v>484</v>
      </c>
      <c r="D62" s="21">
        <v>5922</v>
      </c>
      <c r="E62" s="21">
        <v>5408</v>
      </c>
      <c r="F62" s="21">
        <v>4967</v>
      </c>
      <c r="G62" s="21">
        <v>4895</v>
      </c>
      <c r="H62" s="21">
        <v>4729</v>
      </c>
      <c r="I62" s="165"/>
    </row>
    <row r="63" spans="1:9" s="164" customFormat="1" x14ac:dyDescent="0.2">
      <c r="A63" s="16" t="s">
        <v>107</v>
      </c>
      <c r="B63" s="44">
        <v>3409</v>
      </c>
      <c r="C63" s="173" t="s">
        <v>485</v>
      </c>
      <c r="D63" s="21"/>
      <c r="E63" s="21"/>
      <c r="F63" s="21"/>
      <c r="G63" s="21"/>
      <c r="H63" s="21"/>
      <c r="I63" s="165"/>
    </row>
    <row r="64" spans="1:9" s="164" customFormat="1" x14ac:dyDescent="0.2">
      <c r="A64" s="16" t="s">
        <v>108</v>
      </c>
      <c r="B64" s="44">
        <v>341</v>
      </c>
      <c r="C64" s="45" t="s">
        <v>109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165"/>
    </row>
    <row r="65" spans="1:9" s="164" customFormat="1" x14ac:dyDescent="0.2">
      <c r="A65" s="16" t="s">
        <v>110</v>
      </c>
      <c r="B65" s="44">
        <v>342</v>
      </c>
      <c r="C65" s="45" t="s">
        <v>111</v>
      </c>
      <c r="D65" s="21">
        <v>350</v>
      </c>
      <c r="E65" s="21">
        <v>350</v>
      </c>
      <c r="F65" s="21">
        <v>350</v>
      </c>
      <c r="G65" s="21">
        <v>350</v>
      </c>
      <c r="H65" s="21">
        <v>100</v>
      </c>
      <c r="I65" s="165"/>
    </row>
    <row r="66" spans="1:9" s="164" customFormat="1" x14ac:dyDescent="0.2">
      <c r="A66" s="16" t="s">
        <v>112</v>
      </c>
      <c r="B66" s="44">
        <v>343</v>
      </c>
      <c r="C66" s="45" t="s">
        <v>113</v>
      </c>
      <c r="D66" s="21"/>
      <c r="E66" s="21"/>
      <c r="F66" s="21"/>
      <c r="G66" s="21"/>
      <c r="H66" s="21"/>
      <c r="I66" s="165"/>
    </row>
    <row r="67" spans="1:9" s="164" customFormat="1" x14ac:dyDescent="0.2">
      <c r="A67" s="16" t="s">
        <v>114</v>
      </c>
      <c r="B67" s="44">
        <v>344</v>
      </c>
      <c r="C67" s="45" t="s">
        <v>115</v>
      </c>
      <c r="D67" s="21">
        <v>105</v>
      </c>
      <c r="E67" s="21">
        <v>1549</v>
      </c>
      <c r="F67" s="21">
        <v>25</v>
      </c>
      <c r="G67" s="21">
        <v>984</v>
      </c>
      <c r="H67" s="21">
        <v>23</v>
      </c>
      <c r="I67" s="165"/>
    </row>
    <row r="68" spans="1:9" s="164" customFormat="1" x14ac:dyDescent="0.2">
      <c r="A68" s="16" t="s">
        <v>116</v>
      </c>
      <c r="B68" s="44">
        <v>349</v>
      </c>
      <c r="C68" s="45" t="s">
        <v>117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165"/>
    </row>
    <row r="69" spans="1:9" s="164" customFormat="1" x14ac:dyDescent="0.2">
      <c r="A69" s="16" t="s">
        <v>118</v>
      </c>
      <c r="B69" s="44">
        <v>44</v>
      </c>
      <c r="C69" s="45" t="s">
        <v>119</v>
      </c>
      <c r="D69" s="64">
        <f>SUM(D70,D71,D72,D74,D75,D76,D77,D78,D79,D80)</f>
        <v>257062.0238</v>
      </c>
      <c r="E69" s="64">
        <f>SUM(E70,E71,E72,E74,E75,E76,E77,E78,E79,E80)</f>
        <v>284134.08390000003</v>
      </c>
      <c r="F69" s="64">
        <f t="shared" ref="F69:H69" si="10">SUM(F70,F71,F72,F74,F75,F76,F77,F78,F79,F80)</f>
        <v>270520.85689999996</v>
      </c>
      <c r="G69" s="64">
        <f t="shared" si="10"/>
        <v>279677.9399</v>
      </c>
      <c r="H69" s="64">
        <f t="shared" si="10"/>
        <v>269861.0209</v>
      </c>
      <c r="I69" s="165"/>
    </row>
    <row r="70" spans="1:9" s="164" customFormat="1" x14ac:dyDescent="0.2">
      <c r="A70" s="16" t="s">
        <v>120</v>
      </c>
      <c r="B70" s="44">
        <v>440</v>
      </c>
      <c r="C70" s="45" t="s">
        <v>121</v>
      </c>
      <c r="D70" s="21">
        <v>23739.4</v>
      </c>
      <c r="E70" s="21">
        <v>18257.5</v>
      </c>
      <c r="F70" s="21">
        <v>14457.5</v>
      </c>
      <c r="G70" s="21">
        <v>11045.5</v>
      </c>
      <c r="H70" s="21">
        <v>8932.5</v>
      </c>
      <c r="I70" s="165"/>
    </row>
    <row r="71" spans="1:9" s="164" customFormat="1" x14ac:dyDescent="0.2">
      <c r="A71" s="16" t="s">
        <v>122</v>
      </c>
      <c r="B71" s="44">
        <v>441</v>
      </c>
      <c r="C71" s="45" t="s">
        <v>123</v>
      </c>
      <c r="D71" s="21">
        <v>2050</v>
      </c>
      <c r="E71" s="21">
        <v>2056</v>
      </c>
      <c r="F71" s="21">
        <v>1879</v>
      </c>
      <c r="G71" s="21">
        <v>1900</v>
      </c>
      <c r="H71" s="21">
        <v>1908</v>
      </c>
      <c r="I71" s="165"/>
    </row>
    <row r="72" spans="1:9" s="164" customFormat="1" x14ac:dyDescent="0.2">
      <c r="A72" s="16" t="s">
        <v>124</v>
      </c>
      <c r="B72" s="44">
        <v>442</v>
      </c>
      <c r="C72" s="45" t="s">
        <v>125</v>
      </c>
      <c r="D72" s="21"/>
      <c r="E72" s="21"/>
      <c r="F72" s="21"/>
      <c r="G72" s="21"/>
      <c r="H72" s="21"/>
      <c r="I72" s="165"/>
    </row>
    <row r="73" spans="1:9" s="164" customFormat="1" x14ac:dyDescent="0.2">
      <c r="A73" s="16" t="s">
        <v>126</v>
      </c>
      <c r="B73" s="44">
        <v>4420</v>
      </c>
      <c r="C73" s="45" t="s">
        <v>127</v>
      </c>
      <c r="D73" s="21"/>
      <c r="E73" s="21"/>
      <c r="F73" s="21"/>
      <c r="G73" s="21"/>
      <c r="H73" s="21"/>
      <c r="I73" s="165"/>
    </row>
    <row r="74" spans="1:9" s="164" customFormat="1" x14ac:dyDescent="0.2">
      <c r="A74" s="16" t="s">
        <v>128</v>
      </c>
      <c r="B74" s="44">
        <v>443</v>
      </c>
      <c r="C74" s="45" t="s">
        <v>129</v>
      </c>
      <c r="D74" s="21">
        <v>2803.2719999999999</v>
      </c>
      <c r="E74" s="21">
        <v>2721.1732499999998</v>
      </c>
      <c r="F74" s="21">
        <v>2721.1732499999998</v>
      </c>
      <c r="G74" s="21">
        <v>2721.1732499999998</v>
      </c>
      <c r="H74" s="21">
        <v>2721.1732499999998</v>
      </c>
      <c r="I74" s="165"/>
    </row>
    <row r="75" spans="1:9" s="164" customFormat="1" x14ac:dyDescent="0.2">
      <c r="A75" s="16" t="s">
        <v>130</v>
      </c>
      <c r="B75" s="44">
        <v>444</v>
      </c>
      <c r="C75" s="45" t="s">
        <v>131</v>
      </c>
      <c r="D75" s="21">
        <v>508</v>
      </c>
      <c r="E75" s="21">
        <v>15402</v>
      </c>
      <c r="F75" s="21">
        <v>546</v>
      </c>
      <c r="G75" s="21">
        <v>10845</v>
      </c>
      <c r="H75" s="21">
        <v>0</v>
      </c>
      <c r="I75" s="165"/>
    </row>
    <row r="76" spans="1:9" s="164" customFormat="1" x14ac:dyDescent="0.2">
      <c r="A76" s="16" t="s">
        <v>132</v>
      </c>
      <c r="B76" s="44">
        <v>445</v>
      </c>
      <c r="C76" s="45" t="s">
        <v>133</v>
      </c>
      <c r="D76" s="21">
        <v>52</v>
      </c>
      <c r="E76" s="21">
        <v>51</v>
      </c>
      <c r="F76" s="21">
        <v>24</v>
      </c>
      <c r="G76" s="21">
        <v>52</v>
      </c>
      <c r="H76" s="21">
        <v>10</v>
      </c>
      <c r="I76" s="165"/>
    </row>
    <row r="77" spans="1:9" s="164" customFormat="1" x14ac:dyDescent="0.2">
      <c r="A77" s="16" t="s">
        <v>134</v>
      </c>
      <c r="B77" s="44">
        <v>446</v>
      </c>
      <c r="C77" s="45" t="s">
        <v>135</v>
      </c>
      <c r="D77" s="21">
        <v>207821.639</v>
      </c>
      <c r="E77" s="21">
        <v>224925.17600000001</v>
      </c>
      <c r="F77" s="21">
        <v>230504.59599999999</v>
      </c>
      <c r="G77" s="21">
        <v>232198.55600000001</v>
      </c>
      <c r="H77" s="21">
        <v>235815.75599999999</v>
      </c>
      <c r="I77" s="165"/>
    </row>
    <row r="78" spans="1:9" s="164" customFormat="1" x14ac:dyDescent="0.2">
      <c r="A78" s="16" t="s">
        <v>136</v>
      </c>
      <c r="B78" s="44">
        <v>447</v>
      </c>
      <c r="C78" s="45" t="s">
        <v>137</v>
      </c>
      <c r="D78" s="21">
        <v>19962.712800000001</v>
      </c>
      <c r="E78" s="21">
        <v>20159.234649999999</v>
      </c>
      <c r="F78" s="21">
        <v>20142.587649999998</v>
      </c>
      <c r="G78" s="21">
        <v>20041.710649999997</v>
      </c>
      <c r="H78" s="21">
        <v>19924.591649999998</v>
      </c>
      <c r="I78" s="165"/>
    </row>
    <row r="79" spans="1:9" s="164" customFormat="1" x14ac:dyDescent="0.2">
      <c r="A79" s="16" t="s">
        <v>138</v>
      </c>
      <c r="B79" s="44">
        <v>448</v>
      </c>
      <c r="C79" s="45" t="s">
        <v>139</v>
      </c>
      <c r="D79" s="21"/>
      <c r="E79" s="21"/>
      <c r="F79" s="21"/>
      <c r="G79" s="21"/>
      <c r="H79" s="21"/>
      <c r="I79" s="165"/>
    </row>
    <row r="80" spans="1:9" s="164" customFormat="1" x14ac:dyDescent="0.2">
      <c r="A80" s="16" t="s">
        <v>140</v>
      </c>
      <c r="B80" s="44">
        <v>449</v>
      </c>
      <c r="C80" s="45" t="s">
        <v>141</v>
      </c>
      <c r="D80" s="21">
        <v>125</v>
      </c>
      <c r="E80" s="21">
        <v>562</v>
      </c>
      <c r="F80" s="21">
        <v>246</v>
      </c>
      <c r="G80" s="21">
        <v>874</v>
      </c>
      <c r="H80" s="21">
        <v>549</v>
      </c>
      <c r="I80" s="165"/>
    </row>
    <row r="81" spans="1:9" s="164" customFormat="1" x14ac:dyDescent="0.2">
      <c r="A81" s="16" t="s">
        <v>142</v>
      </c>
      <c r="B81" s="46" t="s">
        <v>143</v>
      </c>
      <c r="C81" s="47" t="s">
        <v>144</v>
      </c>
      <c r="D81" s="23">
        <v>91.3</v>
      </c>
      <c r="E81" s="23">
        <v>0</v>
      </c>
      <c r="F81" s="23">
        <v>0</v>
      </c>
      <c r="G81" s="23">
        <v>0</v>
      </c>
      <c r="H81" s="23">
        <v>0</v>
      </c>
      <c r="I81" s="165"/>
    </row>
    <row r="82" spans="1:9" s="164" customFormat="1" x14ac:dyDescent="0.2">
      <c r="A82" s="16" t="s">
        <v>145</v>
      </c>
      <c r="B82" s="52" t="s">
        <v>55</v>
      </c>
      <c r="C82" s="53" t="s">
        <v>146</v>
      </c>
      <c r="D82" s="65">
        <f>D69-D60</f>
        <v>241527.1238</v>
      </c>
      <c r="E82" s="65">
        <f>E69-E60</f>
        <v>265840.08390000003</v>
      </c>
      <c r="F82" s="65">
        <f t="shared" ref="F82:H82" si="11">F69-F60</f>
        <v>253891.85689999996</v>
      </c>
      <c r="G82" s="65">
        <f t="shared" si="11"/>
        <v>262161.9399</v>
      </c>
      <c r="H82" s="65">
        <f t="shared" si="11"/>
        <v>253722.0209</v>
      </c>
      <c r="I82" s="165"/>
    </row>
    <row r="83" spans="1:9" s="164" customFormat="1" x14ac:dyDescent="0.2">
      <c r="A83" s="16" t="s">
        <v>147</v>
      </c>
      <c r="B83" s="48" t="s">
        <v>55</v>
      </c>
      <c r="C83" s="49" t="s">
        <v>148</v>
      </c>
      <c r="D83" s="66">
        <f>D59+D82</f>
        <v>1034908.3164600001</v>
      </c>
      <c r="E83" s="66">
        <f>E59+E82</f>
        <v>690083.0220499998</v>
      </c>
      <c r="F83" s="66">
        <f t="shared" ref="F83:H83" si="12">F59+F82</f>
        <v>779781.35265000071</v>
      </c>
      <c r="G83" s="66">
        <f t="shared" si="12"/>
        <v>593087.33639000019</v>
      </c>
      <c r="H83" s="60">
        <f t="shared" si="12"/>
        <v>222592.35814000026</v>
      </c>
      <c r="I83" s="165"/>
    </row>
    <row r="84" spans="1:9" s="164" customFormat="1" x14ac:dyDescent="0.2">
      <c r="A84" s="16" t="s">
        <v>149</v>
      </c>
      <c r="B84" s="50">
        <v>38</v>
      </c>
      <c r="C84" s="51" t="s">
        <v>150</v>
      </c>
      <c r="D84" s="64">
        <f>SUM(D85,D86,D87,D88,D91,D92,D93)</f>
        <v>15109.959000000001</v>
      </c>
      <c r="E84" s="64">
        <f>SUM(E85,E86,E87,E88,E91,E92,E93)</f>
        <v>29279.812000000002</v>
      </c>
      <c r="F84" s="64">
        <f t="shared" ref="F84:H84" si="13">SUM(F85,F86,F87,F88,F91,F92,F93)</f>
        <v>15985.400000000001</v>
      </c>
      <c r="G84" s="64">
        <f t="shared" si="13"/>
        <v>16471.400000000001</v>
      </c>
      <c r="H84" s="64">
        <f t="shared" si="13"/>
        <v>16857.099999999999</v>
      </c>
      <c r="I84" s="165"/>
    </row>
    <row r="85" spans="1:9" s="164" customFormat="1" x14ac:dyDescent="0.2">
      <c r="A85" s="16" t="s">
        <v>151</v>
      </c>
      <c r="B85" s="44">
        <v>380</v>
      </c>
      <c r="C85" s="45" t="s">
        <v>152</v>
      </c>
      <c r="D85" s="21"/>
      <c r="E85" s="21">
        <v>0</v>
      </c>
      <c r="F85" s="21">
        <v>0</v>
      </c>
      <c r="G85" s="21">
        <v>0</v>
      </c>
      <c r="H85" s="22">
        <v>0</v>
      </c>
      <c r="I85" s="165"/>
    </row>
    <row r="86" spans="1:9" s="164" customFormat="1" x14ac:dyDescent="0.2">
      <c r="A86" s="16" t="s">
        <v>153</v>
      </c>
      <c r="B86" s="44">
        <v>381</v>
      </c>
      <c r="C86" s="45" t="s">
        <v>154</v>
      </c>
      <c r="D86" s="21"/>
      <c r="E86" s="21">
        <v>0</v>
      </c>
      <c r="F86" s="21">
        <v>0</v>
      </c>
      <c r="G86" s="21">
        <v>0</v>
      </c>
      <c r="H86" s="22">
        <v>0</v>
      </c>
      <c r="I86" s="165"/>
    </row>
    <row r="87" spans="1:9" s="164" customFormat="1" ht="25.5" x14ac:dyDescent="0.2">
      <c r="A87" s="16" t="s">
        <v>155</v>
      </c>
      <c r="B87" s="44">
        <v>383</v>
      </c>
      <c r="C87" s="45" t="s">
        <v>156</v>
      </c>
      <c r="D87" s="21">
        <v>0</v>
      </c>
      <c r="E87" s="21">
        <v>0</v>
      </c>
      <c r="F87" s="21">
        <v>0</v>
      </c>
      <c r="G87" s="21">
        <v>0</v>
      </c>
      <c r="H87" s="22">
        <v>0</v>
      </c>
      <c r="I87" s="165"/>
    </row>
    <row r="88" spans="1:9" s="164" customFormat="1" x14ac:dyDescent="0.2">
      <c r="A88" s="16" t="s">
        <v>157</v>
      </c>
      <c r="B88" s="44">
        <v>384</v>
      </c>
      <c r="C88" s="45" t="s">
        <v>158</v>
      </c>
      <c r="D88" s="64">
        <f>SUM(D89,D90)</f>
        <v>0</v>
      </c>
      <c r="E88" s="64">
        <f>SUM(E89,E90)</f>
        <v>0</v>
      </c>
      <c r="F88" s="64">
        <f t="shared" ref="F88:H88" si="14">SUM(F89,F90)</f>
        <v>0</v>
      </c>
      <c r="G88" s="64">
        <f t="shared" si="14"/>
        <v>0</v>
      </c>
      <c r="H88" s="64">
        <f t="shared" si="14"/>
        <v>0</v>
      </c>
      <c r="I88" s="165"/>
    </row>
    <row r="89" spans="1:9" s="164" customFormat="1" x14ac:dyDescent="0.2">
      <c r="A89" s="16" t="s">
        <v>159</v>
      </c>
      <c r="B89" s="44">
        <v>3840</v>
      </c>
      <c r="C89" s="45" t="s">
        <v>160</v>
      </c>
      <c r="D89" s="21"/>
      <c r="E89" s="21">
        <v>0</v>
      </c>
      <c r="F89" s="21">
        <v>0</v>
      </c>
      <c r="G89" s="21">
        <v>0</v>
      </c>
      <c r="H89" s="21">
        <v>0</v>
      </c>
      <c r="I89" s="165"/>
    </row>
    <row r="90" spans="1:9" s="164" customFormat="1" ht="12.75" customHeight="1" x14ac:dyDescent="0.2">
      <c r="A90" s="16" t="s">
        <v>161</v>
      </c>
      <c r="B90" s="44">
        <v>3841</v>
      </c>
      <c r="C90" s="45" t="s">
        <v>162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165"/>
    </row>
    <row r="91" spans="1:9" s="164" customFormat="1" x14ac:dyDescent="0.2">
      <c r="A91" s="16" t="s">
        <v>163</v>
      </c>
      <c r="B91" s="44">
        <v>386</v>
      </c>
      <c r="C91" s="45" t="s">
        <v>164</v>
      </c>
      <c r="D91" s="21"/>
      <c r="E91" s="21">
        <v>0</v>
      </c>
      <c r="F91" s="21">
        <v>0</v>
      </c>
      <c r="G91" s="21">
        <v>0</v>
      </c>
      <c r="H91" s="21">
        <v>0</v>
      </c>
      <c r="I91" s="165"/>
    </row>
    <row r="92" spans="1:9" s="164" customFormat="1" ht="25.5" x14ac:dyDescent="0.2">
      <c r="A92" s="16" t="s">
        <v>165</v>
      </c>
      <c r="B92" s="44">
        <v>387</v>
      </c>
      <c r="C92" s="45" t="s">
        <v>166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165"/>
    </row>
    <row r="93" spans="1:9" s="164" customFormat="1" x14ac:dyDescent="0.2">
      <c r="A93" s="16" t="s">
        <v>167</v>
      </c>
      <c r="B93" s="44">
        <v>389</v>
      </c>
      <c r="C93" s="45" t="s">
        <v>168</v>
      </c>
      <c r="D93" s="21">
        <v>15109.959000000001</v>
      </c>
      <c r="E93" s="21">
        <v>29279.812000000002</v>
      </c>
      <c r="F93" s="21">
        <v>15985.400000000001</v>
      </c>
      <c r="G93" s="21">
        <v>16471.400000000001</v>
      </c>
      <c r="H93" s="21">
        <v>16857.099999999999</v>
      </c>
      <c r="I93" s="165"/>
    </row>
    <row r="94" spans="1:9" s="164" customFormat="1" x14ac:dyDescent="0.2">
      <c r="A94" s="16" t="s">
        <v>169</v>
      </c>
      <c r="B94" s="44">
        <v>48</v>
      </c>
      <c r="C94" s="45" t="s">
        <v>170</v>
      </c>
      <c r="D94" s="64">
        <f>SUM(D95,D96,D97,D98,D99,D100,D101,D102,D103,D104)</f>
        <v>3039.2820000000002</v>
      </c>
      <c r="E94" s="64">
        <f>SUM(E95,E96,E97,E98,E99,E100,E101,E102,E103,E104)</f>
        <v>117604.46638</v>
      </c>
      <c r="F94" s="64">
        <f t="shared" ref="F94:H94" si="15">SUM(F95,F96,F97,F98,F99,F100,F101,F102,F103,F104)</f>
        <v>7114.0020000000004</v>
      </c>
      <c r="G94" s="64">
        <f t="shared" si="15"/>
        <v>2631.1970000000001</v>
      </c>
      <c r="H94" s="64">
        <f t="shared" si="15"/>
        <v>2674.75</v>
      </c>
      <c r="I94" s="165"/>
    </row>
    <row r="95" spans="1:9" s="164" customFormat="1" x14ac:dyDescent="0.2">
      <c r="A95" s="16" t="s">
        <v>171</v>
      </c>
      <c r="B95" s="44" t="s">
        <v>172</v>
      </c>
      <c r="C95" s="45" t="s">
        <v>173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165"/>
    </row>
    <row r="96" spans="1:9" s="164" customFormat="1" ht="25.5" x14ac:dyDescent="0.2">
      <c r="A96" s="16" t="s">
        <v>174</v>
      </c>
      <c r="B96" s="44" t="s">
        <v>175</v>
      </c>
      <c r="C96" s="45" t="s">
        <v>176</v>
      </c>
      <c r="D96" s="21"/>
      <c r="E96" s="21">
        <v>0</v>
      </c>
      <c r="F96" s="21">
        <v>0</v>
      </c>
      <c r="G96" s="21">
        <v>0</v>
      </c>
      <c r="H96" s="21">
        <v>0</v>
      </c>
      <c r="I96" s="165"/>
    </row>
    <row r="97" spans="1:9" s="164" customFormat="1" x14ac:dyDescent="0.2">
      <c r="A97" s="16" t="s">
        <v>177</v>
      </c>
      <c r="B97" s="44">
        <v>481</v>
      </c>
      <c r="C97" s="45" t="s">
        <v>178</v>
      </c>
      <c r="D97" s="21"/>
      <c r="E97" s="21">
        <v>0</v>
      </c>
      <c r="F97" s="21">
        <v>0</v>
      </c>
      <c r="G97" s="21">
        <v>0</v>
      </c>
      <c r="H97" s="21">
        <v>0</v>
      </c>
      <c r="I97" s="165"/>
    </row>
    <row r="98" spans="1:9" s="164" customFormat="1" x14ac:dyDescent="0.2">
      <c r="A98" s="16" t="s">
        <v>179</v>
      </c>
      <c r="B98" s="44">
        <v>482</v>
      </c>
      <c r="C98" s="45" t="s">
        <v>180</v>
      </c>
      <c r="D98" s="21"/>
      <c r="E98" s="21">
        <v>0</v>
      </c>
      <c r="F98" s="21">
        <v>0</v>
      </c>
      <c r="G98" s="21">
        <v>0</v>
      </c>
      <c r="H98" s="21">
        <v>0</v>
      </c>
      <c r="I98" s="165"/>
    </row>
    <row r="99" spans="1:9" s="164" customFormat="1" x14ac:dyDescent="0.2">
      <c r="A99" s="16" t="s">
        <v>181</v>
      </c>
      <c r="B99" s="44">
        <v>483</v>
      </c>
      <c r="C99" s="45" t="s">
        <v>182</v>
      </c>
      <c r="D99" s="21"/>
      <c r="E99" s="21">
        <v>0</v>
      </c>
      <c r="F99" s="21">
        <v>0</v>
      </c>
      <c r="G99" s="21">
        <v>0</v>
      </c>
      <c r="H99" s="21">
        <v>0</v>
      </c>
      <c r="I99" s="165"/>
    </row>
    <row r="100" spans="1:9" s="164" customFormat="1" x14ac:dyDescent="0.2">
      <c r="A100" s="16" t="s">
        <v>183</v>
      </c>
      <c r="B100" s="44">
        <v>484</v>
      </c>
      <c r="C100" s="45" t="s">
        <v>184</v>
      </c>
      <c r="D100" s="21"/>
      <c r="E100" s="21">
        <v>0</v>
      </c>
      <c r="F100" s="21">
        <v>0</v>
      </c>
      <c r="G100" s="21">
        <v>0</v>
      </c>
      <c r="H100" s="21">
        <v>0</v>
      </c>
      <c r="I100" s="165"/>
    </row>
    <row r="101" spans="1:9" s="164" customFormat="1" x14ac:dyDescent="0.2">
      <c r="A101" s="16" t="s">
        <v>185</v>
      </c>
      <c r="B101" s="44">
        <v>485</v>
      </c>
      <c r="C101" s="45" t="s">
        <v>186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165"/>
    </row>
    <row r="102" spans="1:9" s="164" customFormat="1" x14ac:dyDescent="0.2">
      <c r="A102" s="16" t="s">
        <v>187</v>
      </c>
      <c r="B102" s="44">
        <v>486</v>
      </c>
      <c r="C102" s="45" t="s">
        <v>188</v>
      </c>
      <c r="D102" s="21"/>
      <c r="E102" s="21">
        <v>0</v>
      </c>
      <c r="F102" s="21">
        <v>0</v>
      </c>
      <c r="G102" s="21">
        <v>0</v>
      </c>
      <c r="H102" s="21">
        <v>0</v>
      </c>
      <c r="I102" s="165"/>
    </row>
    <row r="103" spans="1:9" s="164" customFormat="1" ht="12.75" customHeight="1" x14ac:dyDescent="0.2">
      <c r="A103" s="16" t="s">
        <v>189</v>
      </c>
      <c r="B103" s="44">
        <v>487</v>
      </c>
      <c r="C103" s="45" t="s">
        <v>190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165"/>
    </row>
    <row r="104" spans="1:9" s="164" customFormat="1" x14ac:dyDescent="0.2">
      <c r="A104" s="16" t="s">
        <v>191</v>
      </c>
      <c r="B104" s="44">
        <v>489</v>
      </c>
      <c r="C104" s="45" t="s">
        <v>192</v>
      </c>
      <c r="D104" s="21">
        <v>3039.2820000000002</v>
      </c>
      <c r="E104" s="21">
        <v>117604.46638</v>
      </c>
      <c r="F104" s="21">
        <v>7114.0020000000004</v>
      </c>
      <c r="G104" s="21">
        <v>2631.1970000000001</v>
      </c>
      <c r="H104" s="21">
        <v>2674.75</v>
      </c>
      <c r="I104" s="165"/>
    </row>
    <row r="105" spans="1:9" s="164" customFormat="1" x14ac:dyDescent="0.2">
      <c r="A105" s="16" t="s">
        <v>193</v>
      </c>
      <c r="B105" s="46" t="s">
        <v>194</v>
      </c>
      <c r="C105" s="47" t="s">
        <v>195</v>
      </c>
      <c r="D105" s="23"/>
      <c r="E105" s="23">
        <v>0</v>
      </c>
      <c r="F105" s="23">
        <v>0</v>
      </c>
      <c r="G105" s="23">
        <v>0</v>
      </c>
      <c r="H105" s="23">
        <v>0</v>
      </c>
      <c r="I105" s="165"/>
    </row>
    <row r="106" spans="1:9" s="164" customFormat="1" x14ac:dyDescent="0.2">
      <c r="A106" s="16" t="s">
        <v>196</v>
      </c>
      <c r="B106" s="48" t="s">
        <v>55</v>
      </c>
      <c r="C106" s="49" t="s">
        <v>197</v>
      </c>
      <c r="D106" s="60">
        <f>D94-D84</f>
        <v>-12070.677</v>
      </c>
      <c r="E106" s="60">
        <f>E94-E84</f>
        <v>88324.654379999993</v>
      </c>
      <c r="F106" s="60">
        <f t="shared" ref="F106:H106" si="16">F94-F84</f>
        <v>-8871.398000000001</v>
      </c>
      <c r="G106" s="60">
        <f t="shared" si="16"/>
        <v>-13840.203000000001</v>
      </c>
      <c r="H106" s="60">
        <f t="shared" si="16"/>
        <v>-14182.349999999999</v>
      </c>
      <c r="I106" s="165"/>
    </row>
    <row r="107" spans="1:9" s="164" customFormat="1" ht="13.5" thickBot="1" x14ac:dyDescent="0.25">
      <c r="A107" s="16" t="s">
        <v>198</v>
      </c>
      <c r="B107" s="54" t="s">
        <v>55</v>
      </c>
      <c r="C107" s="55" t="s">
        <v>199</v>
      </c>
      <c r="D107" s="61">
        <f>D83+D106</f>
        <v>1022837.6394600001</v>
      </c>
      <c r="E107" s="61">
        <f>E83+E106</f>
        <v>778407.67642999976</v>
      </c>
      <c r="F107" s="61">
        <f t="shared" ref="F107:H107" si="17">F83+F106</f>
        <v>770909.95465000067</v>
      </c>
      <c r="G107" s="61">
        <f t="shared" si="17"/>
        <v>579247.13339000021</v>
      </c>
      <c r="H107" s="61">
        <f t="shared" si="17"/>
        <v>208410.00814000025</v>
      </c>
      <c r="I107" s="165"/>
    </row>
    <row r="108" spans="1:9" s="164" customFormat="1" x14ac:dyDescent="0.2">
      <c r="A108" s="16" t="s">
        <v>200</v>
      </c>
      <c r="B108" s="56">
        <v>3</v>
      </c>
      <c r="C108" s="57" t="s">
        <v>201</v>
      </c>
      <c r="D108" s="62">
        <f t="shared" ref="D108:H108" si="18">SUM(D34,D35,D60,D84)</f>
        <v>6293628.9113400001</v>
      </c>
      <c r="E108" s="62">
        <f t="shared" ref="E108" si="19">SUM(E34,E35,E60,E84)</f>
        <v>6681331.8806500006</v>
      </c>
      <c r="F108" s="62">
        <f t="shared" si="18"/>
        <v>6758490.9730500001</v>
      </c>
      <c r="G108" s="62">
        <f t="shared" si="18"/>
        <v>7039147.5373100014</v>
      </c>
      <c r="H108" s="62">
        <f t="shared" si="18"/>
        <v>7299576.1195600005</v>
      </c>
      <c r="I108" s="166"/>
    </row>
    <row r="109" spans="1:9" s="164" customFormat="1" ht="13.5" thickBot="1" x14ac:dyDescent="0.25">
      <c r="A109" s="16" t="s">
        <v>202</v>
      </c>
      <c r="B109" s="58">
        <v>4</v>
      </c>
      <c r="C109" s="59" t="s">
        <v>203</v>
      </c>
      <c r="D109" s="63">
        <f t="shared" ref="D109:E109" si="20">SUM(D57,D58,D69,D94)</f>
        <v>7316466.5507999994</v>
      </c>
      <c r="E109" s="63">
        <f t="shared" si="20"/>
        <v>7459739.5570800006</v>
      </c>
      <c r="F109" s="63">
        <f>SUM(F57,F58,F69,F94)</f>
        <v>7529400.9277000008</v>
      </c>
      <c r="G109" s="63">
        <f>SUM(G57,G58,G69,G94)</f>
        <v>7618394.6707000006</v>
      </c>
      <c r="H109" s="63">
        <f>SUM(H57,H58,H69,H94)</f>
        <v>7507986.127700001</v>
      </c>
      <c r="I109" s="166"/>
    </row>
    <row r="110" spans="1:9" s="164" customFormat="1" ht="13.5" thickBot="1" x14ac:dyDescent="0.25">
      <c r="A110" s="16"/>
      <c r="B110" s="5"/>
      <c r="C110" s="6"/>
      <c r="D110" s="7"/>
      <c r="E110" s="7"/>
      <c r="F110" s="7"/>
      <c r="G110" s="7"/>
      <c r="H110" s="7"/>
    </row>
    <row r="111" spans="1:9" s="164" customFormat="1" ht="13.5" thickBot="1" x14ac:dyDescent="0.25">
      <c r="A111" s="16" t="s">
        <v>204</v>
      </c>
      <c r="B111" s="175" t="s">
        <v>466</v>
      </c>
      <c r="C111" s="97"/>
      <c r="D111" s="108"/>
      <c r="E111" s="108"/>
      <c r="F111" s="108"/>
      <c r="G111" s="108"/>
      <c r="H111" s="108"/>
      <c r="I111" s="165"/>
    </row>
    <row r="112" spans="1:9" s="164" customFormat="1" x14ac:dyDescent="0.2">
      <c r="A112" s="16" t="s">
        <v>205</v>
      </c>
      <c r="B112" s="98">
        <v>50</v>
      </c>
      <c r="C112" s="99" t="s">
        <v>206</v>
      </c>
      <c r="D112" s="20">
        <v>262161.31550000003</v>
      </c>
      <c r="E112" s="20">
        <v>323713.13250000001</v>
      </c>
      <c r="F112" s="20">
        <v>250937.9075</v>
      </c>
      <c r="G112" s="20">
        <v>322100.44150000002</v>
      </c>
      <c r="H112" s="20">
        <v>369616.6275</v>
      </c>
      <c r="I112" s="165"/>
    </row>
    <row r="113" spans="1:9" s="164" customFormat="1" x14ac:dyDescent="0.2">
      <c r="A113" s="16" t="s">
        <v>207</v>
      </c>
      <c r="B113" s="100">
        <v>51</v>
      </c>
      <c r="C113" s="101" t="s">
        <v>208</v>
      </c>
      <c r="D113" s="21"/>
      <c r="E113" s="21"/>
      <c r="F113" s="21"/>
      <c r="G113" s="21"/>
      <c r="H113" s="21"/>
      <c r="I113" s="165"/>
    </row>
    <row r="114" spans="1:9" s="164" customFormat="1" x14ac:dyDescent="0.2">
      <c r="A114" s="16" t="s">
        <v>209</v>
      </c>
      <c r="B114" s="100">
        <v>52</v>
      </c>
      <c r="C114" s="101" t="s">
        <v>210</v>
      </c>
      <c r="D114" s="21"/>
      <c r="E114" s="21"/>
      <c r="F114" s="21"/>
      <c r="G114" s="21"/>
      <c r="H114" s="21"/>
      <c r="I114" s="165"/>
    </row>
    <row r="115" spans="1:9" s="164" customFormat="1" x14ac:dyDescent="0.2">
      <c r="A115" s="16" t="s">
        <v>211</v>
      </c>
      <c r="B115" s="100">
        <v>54</v>
      </c>
      <c r="C115" s="101" t="s">
        <v>212</v>
      </c>
      <c r="D115" s="21"/>
      <c r="E115" s="21"/>
      <c r="F115" s="21"/>
      <c r="G115" s="21"/>
      <c r="H115" s="21"/>
      <c r="I115" s="165"/>
    </row>
    <row r="116" spans="1:9" s="164" customFormat="1" x14ac:dyDescent="0.2">
      <c r="A116" s="16" t="s">
        <v>213</v>
      </c>
      <c r="B116" s="100">
        <v>55</v>
      </c>
      <c r="C116" s="101" t="s">
        <v>214</v>
      </c>
      <c r="D116" s="21"/>
      <c r="E116" s="21"/>
      <c r="F116" s="21"/>
      <c r="G116" s="21"/>
      <c r="H116" s="21"/>
      <c r="I116" s="165"/>
    </row>
    <row r="117" spans="1:9" s="164" customFormat="1" x14ac:dyDescent="0.2">
      <c r="A117" s="16" t="s">
        <v>215</v>
      </c>
      <c r="B117" s="100">
        <v>56</v>
      </c>
      <c r="C117" s="101" t="s">
        <v>216</v>
      </c>
      <c r="D117" s="21">
        <v>45515.4</v>
      </c>
      <c r="E117" s="21">
        <v>45178.7</v>
      </c>
      <c r="F117" s="21">
        <v>45455.8</v>
      </c>
      <c r="G117" s="21">
        <v>47634.2</v>
      </c>
      <c r="H117" s="21">
        <v>48357.7</v>
      </c>
      <c r="I117" s="165"/>
    </row>
    <row r="118" spans="1:9" s="164" customFormat="1" x14ac:dyDescent="0.2">
      <c r="A118" s="16" t="s">
        <v>217</v>
      </c>
      <c r="B118" s="100">
        <v>57</v>
      </c>
      <c r="C118" s="101" t="s">
        <v>218</v>
      </c>
      <c r="D118" s="21">
        <v>2950.2</v>
      </c>
      <c r="E118" s="21">
        <v>2937.8</v>
      </c>
      <c r="F118" s="21">
        <v>5745.7</v>
      </c>
      <c r="G118" s="21">
        <v>6730.2</v>
      </c>
      <c r="H118" s="21">
        <v>5767.2</v>
      </c>
      <c r="I118" s="165"/>
    </row>
    <row r="119" spans="1:9" s="164" customFormat="1" x14ac:dyDescent="0.2">
      <c r="A119" s="16" t="s">
        <v>219</v>
      </c>
      <c r="B119" s="100">
        <v>58</v>
      </c>
      <c r="C119" s="101" t="s">
        <v>220</v>
      </c>
      <c r="D119" s="111">
        <f>SUM(D120,D121,D122,D123,D124,D125)</f>
        <v>0</v>
      </c>
      <c r="E119" s="111">
        <f>SUM(E120,E121,E122,E123,E124,E125)</f>
        <v>0</v>
      </c>
      <c r="F119" s="111">
        <f t="shared" ref="F119:H119" si="21">SUM(F120,F121,F122,F123,F124,F125)</f>
        <v>0</v>
      </c>
      <c r="G119" s="111">
        <f t="shared" si="21"/>
        <v>0</v>
      </c>
      <c r="H119" s="111">
        <f t="shared" si="21"/>
        <v>0</v>
      </c>
      <c r="I119" s="165"/>
    </row>
    <row r="120" spans="1:9" s="164" customFormat="1" ht="12.75" customHeight="1" x14ac:dyDescent="0.2">
      <c r="A120" s="16" t="s">
        <v>221</v>
      </c>
      <c r="B120" s="100">
        <v>580</v>
      </c>
      <c r="C120" s="101" t="s">
        <v>222</v>
      </c>
      <c r="D120" s="21">
        <v>0</v>
      </c>
      <c r="E120" s="21">
        <v>0</v>
      </c>
      <c r="F120" s="21">
        <v>0</v>
      </c>
      <c r="G120" s="21">
        <v>0</v>
      </c>
      <c r="H120" s="22">
        <v>0</v>
      </c>
      <c r="I120" s="165"/>
    </row>
    <row r="121" spans="1:9" s="164" customFormat="1" ht="12.75" customHeight="1" x14ac:dyDescent="0.2">
      <c r="A121" s="16" t="s">
        <v>223</v>
      </c>
      <c r="B121" s="100">
        <v>582</v>
      </c>
      <c r="C121" s="101" t="s">
        <v>224</v>
      </c>
      <c r="D121" s="21">
        <v>0</v>
      </c>
      <c r="E121" s="21">
        <v>0</v>
      </c>
      <c r="F121" s="21">
        <v>0</v>
      </c>
      <c r="G121" s="21">
        <v>0</v>
      </c>
      <c r="H121" s="22">
        <v>0</v>
      </c>
      <c r="I121" s="165"/>
    </row>
    <row r="122" spans="1:9" s="164" customFormat="1" x14ac:dyDescent="0.2">
      <c r="A122" s="16" t="s">
        <v>225</v>
      </c>
      <c r="B122" s="100">
        <v>584</v>
      </c>
      <c r="C122" s="101" t="s">
        <v>226</v>
      </c>
      <c r="D122" s="21">
        <v>0</v>
      </c>
      <c r="E122" s="21">
        <v>0</v>
      </c>
      <c r="F122" s="21">
        <v>0</v>
      </c>
      <c r="G122" s="21">
        <v>0</v>
      </c>
      <c r="H122" s="22">
        <v>0</v>
      </c>
      <c r="I122" s="165"/>
    </row>
    <row r="123" spans="1:9" s="164" customFormat="1" ht="12.75" customHeight="1" x14ac:dyDescent="0.2">
      <c r="A123" s="16" t="s">
        <v>227</v>
      </c>
      <c r="B123" s="100">
        <v>585</v>
      </c>
      <c r="C123" s="101" t="s">
        <v>228</v>
      </c>
      <c r="D123" s="21">
        <v>0</v>
      </c>
      <c r="E123" s="21">
        <v>0</v>
      </c>
      <c r="F123" s="21">
        <v>0</v>
      </c>
      <c r="G123" s="21">
        <v>0</v>
      </c>
      <c r="H123" s="22">
        <v>0</v>
      </c>
      <c r="I123" s="165"/>
    </row>
    <row r="124" spans="1:9" s="164" customFormat="1" x14ac:dyDescent="0.2">
      <c r="A124" s="16" t="s">
        <v>229</v>
      </c>
      <c r="B124" s="100">
        <v>586</v>
      </c>
      <c r="C124" s="101" t="s">
        <v>230</v>
      </c>
      <c r="D124" s="21">
        <v>0</v>
      </c>
      <c r="E124" s="21">
        <v>0</v>
      </c>
      <c r="F124" s="21">
        <v>0</v>
      </c>
      <c r="G124" s="21">
        <v>0</v>
      </c>
      <c r="H124" s="22">
        <v>0</v>
      </c>
      <c r="I124" s="165"/>
    </row>
    <row r="125" spans="1:9" s="164" customFormat="1" x14ac:dyDescent="0.2">
      <c r="A125" s="16" t="s">
        <v>231</v>
      </c>
      <c r="B125" s="102">
        <v>589</v>
      </c>
      <c r="C125" s="103" t="s">
        <v>232</v>
      </c>
      <c r="D125" s="23">
        <v>0</v>
      </c>
      <c r="E125" s="21">
        <v>0</v>
      </c>
      <c r="F125" s="23">
        <v>0</v>
      </c>
      <c r="G125" s="21">
        <v>0</v>
      </c>
      <c r="H125" s="24">
        <v>0</v>
      </c>
      <c r="I125" s="165"/>
    </row>
    <row r="126" spans="1:9" s="164" customFormat="1" x14ac:dyDescent="0.2">
      <c r="A126" s="16" t="s">
        <v>233</v>
      </c>
      <c r="B126" s="104">
        <v>5</v>
      </c>
      <c r="C126" s="105" t="s">
        <v>448</v>
      </c>
      <c r="D126" s="109">
        <f>SUM(D112,D113,D114,D115,D116,D117,D118,D119)</f>
        <v>310626.91550000006</v>
      </c>
      <c r="E126" s="109">
        <f>SUM(E112,E113,E114,E115,E116,E117,E118,E119)</f>
        <v>371829.63250000001</v>
      </c>
      <c r="F126" s="109">
        <f t="shared" ref="F126:H126" si="22">SUM(F112,F113,F114,F115,F116,F117,F118,F119)</f>
        <v>302139.40750000003</v>
      </c>
      <c r="G126" s="109">
        <f t="shared" si="22"/>
        <v>376464.84150000004</v>
      </c>
      <c r="H126" s="110">
        <f t="shared" si="22"/>
        <v>423741.52750000003</v>
      </c>
      <c r="I126" s="165"/>
    </row>
    <row r="127" spans="1:9" s="164" customFormat="1" ht="12.75" customHeight="1" x14ac:dyDescent="0.2">
      <c r="A127" s="16" t="s">
        <v>234</v>
      </c>
      <c r="B127" s="106">
        <v>60</v>
      </c>
      <c r="C127" s="107" t="s">
        <v>235</v>
      </c>
      <c r="D127" s="25">
        <v>165</v>
      </c>
      <c r="E127" s="25">
        <v>135</v>
      </c>
      <c r="F127" s="25">
        <v>15</v>
      </c>
      <c r="G127" s="25">
        <v>20</v>
      </c>
      <c r="H127" s="25">
        <v>698</v>
      </c>
      <c r="I127" s="165"/>
    </row>
    <row r="128" spans="1:9" s="164" customFormat="1" x14ac:dyDescent="0.2">
      <c r="A128" s="16" t="s">
        <v>236</v>
      </c>
      <c r="B128" s="100">
        <v>61</v>
      </c>
      <c r="C128" s="101" t="s">
        <v>237</v>
      </c>
      <c r="D128" s="21"/>
      <c r="E128" s="21"/>
      <c r="F128" s="21"/>
      <c r="G128" s="21"/>
      <c r="H128" s="21"/>
      <c r="I128" s="165"/>
    </row>
    <row r="129" spans="1:9" s="164" customFormat="1" x14ac:dyDescent="0.2">
      <c r="A129" s="16" t="s">
        <v>238</v>
      </c>
      <c r="B129" s="100">
        <v>62</v>
      </c>
      <c r="C129" s="101" t="s">
        <v>239</v>
      </c>
      <c r="D129" s="21"/>
      <c r="E129" s="21"/>
      <c r="F129" s="21"/>
      <c r="G129" s="21"/>
      <c r="H129" s="21"/>
      <c r="I129" s="165"/>
    </row>
    <row r="130" spans="1:9" s="164" customFormat="1" x14ac:dyDescent="0.2">
      <c r="A130" s="16" t="s">
        <v>240</v>
      </c>
      <c r="B130" s="100">
        <v>63</v>
      </c>
      <c r="C130" s="101" t="s">
        <v>241</v>
      </c>
      <c r="D130" s="21">
        <v>80579.244999999995</v>
      </c>
      <c r="E130" s="21">
        <v>84879.323000000004</v>
      </c>
      <c r="F130" s="21">
        <v>89546.668000000005</v>
      </c>
      <c r="G130" s="21">
        <v>107155.73</v>
      </c>
      <c r="H130" s="21">
        <v>122329.58</v>
      </c>
      <c r="I130" s="165"/>
    </row>
    <row r="131" spans="1:9" s="164" customFormat="1" x14ac:dyDescent="0.2">
      <c r="A131" s="16" t="s">
        <v>242</v>
      </c>
      <c r="B131" s="100">
        <v>64</v>
      </c>
      <c r="C131" s="101" t="s">
        <v>243</v>
      </c>
      <c r="D131" s="21"/>
      <c r="E131" s="21"/>
      <c r="F131" s="21"/>
      <c r="G131" s="21"/>
      <c r="H131" s="21"/>
      <c r="I131" s="165"/>
    </row>
    <row r="132" spans="1:9" s="164" customFormat="1" x14ac:dyDescent="0.2">
      <c r="A132" s="16" t="s">
        <v>244</v>
      </c>
      <c r="B132" s="100">
        <v>65</v>
      </c>
      <c r="C132" s="101" t="s">
        <v>245</v>
      </c>
      <c r="D132" s="21"/>
      <c r="E132" s="21"/>
      <c r="F132" s="21"/>
      <c r="G132" s="21"/>
      <c r="H132" s="21"/>
      <c r="I132" s="165"/>
    </row>
    <row r="133" spans="1:9" s="164" customFormat="1" x14ac:dyDescent="0.2">
      <c r="A133" s="16" t="s">
        <v>246</v>
      </c>
      <c r="B133" s="100">
        <v>66</v>
      </c>
      <c r="C133" s="101" t="s">
        <v>247</v>
      </c>
      <c r="D133" s="21">
        <v>5</v>
      </c>
      <c r="E133" s="21">
        <v>12</v>
      </c>
      <c r="F133" s="21">
        <v>10</v>
      </c>
      <c r="G133" s="21">
        <v>85</v>
      </c>
      <c r="H133" s="21">
        <v>345</v>
      </c>
      <c r="I133" s="165"/>
    </row>
    <row r="134" spans="1:9" s="164" customFormat="1" x14ac:dyDescent="0.2">
      <c r="A134" s="16" t="s">
        <v>248</v>
      </c>
      <c r="B134" s="100">
        <v>67</v>
      </c>
      <c r="C134" s="101" t="s">
        <v>218</v>
      </c>
      <c r="D134" s="21">
        <v>3935.7</v>
      </c>
      <c r="E134" s="21">
        <v>3923.3</v>
      </c>
      <c r="F134" s="21">
        <v>6731.2</v>
      </c>
      <c r="G134" s="21">
        <v>7715.7</v>
      </c>
      <c r="H134" s="21">
        <v>6752.7</v>
      </c>
      <c r="I134" s="165"/>
    </row>
    <row r="135" spans="1:9" s="164" customFormat="1" x14ac:dyDescent="0.2">
      <c r="A135" s="16" t="s">
        <v>249</v>
      </c>
      <c r="B135" s="100">
        <v>68</v>
      </c>
      <c r="C135" s="101" t="s">
        <v>250</v>
      </c>
      <c r="D135" s="181">
        <f>SUM(D136,D137)</f>
        <v>0</v>
      </c>
      <c r="E135" s="181">
        <f>SUM(E136,E137)</f>
        <v>0</v>
      </c>
      <c r="F135" s="181">
        <f t="shared" ref="F135:H135" si="23">SUM(F136,F137)</f>
        <v>0</v>
      </c>
      <c r="G135" s="181">
        <f t="shared" si="23"/>
        <v>0</v>
      </c>
      <c r="H135" s="181">
        <f t="shared" si="23"/>
        <v>0</v>
      </c>
      <c r="I135" s="165"/>
    </row>
    <row r="136" spans="1:9" s="164" customFormat="1" ht="25.5" x14ac:dyDescent="0.2">
      <c r="A136" s="16" t="s">
        <v>251</v>
      </c>
      <c r="B136" s="100" t="s">
        <v>252</v>
      </c>
      <c r="C136" s="101" t="s">
        <v>253</v>
      </c>
      <c r="D136" s="21">
        <v>0</v>
      </c>
      <c r="E136" s="21">
        <v>0</v>
      </c>
      <c r="F136" s="21">
        <v>0</v>
      </c>
      <c r="G136" s="21">
        <v>0</v>
      </c>
      <c r="H136" s="22">
        <v>0</v>
      </c>
      <c r="I136" s="165"/>
    </row>
    <row r="137" spans="1:9" s="164" customFormat="1" ht="38.25" x14ac:dyDescent="0.2">
      <c r="A137" s="16" t="s">
        <v>254</v>
      </c>
      <c r="B137" s="102" t="s">
        <v>255</v>
      </c>
      <c r="C137" s="103" t="s">
        <v>256</v>
      </c>
      <c r="D137" s="23">
        <v>0</v>
      </c>
      <c r="E137" s="23">
        <v>0</v>
      </c>
      <c r="F137" s="23">
        <v>0</v>
      </c>
      <c r="G137" s="23">
        <v>0</v>
      </c>
      <c r="H137" s="186">
        <v>0</v>
      </c>
      <c r="I137" s="165"/>
    </row>
    <row r="138" spans="1:9" s="164" customFormat="1" x14ac:dyDescent="0.2">
      <c r="A138" s="16" t="s">
        <v>257</v>
      </c>
      <c r="B138" s="182">
        <v>6</v>
      </c>
      <c r="C138" s="183" t="s">
        <v>449</v>
      </c>
      <c r="D138" s="184">
        <f>SUM(D127,D128,D129,D130,D131,D132,D133,D134,D135)</f>
        <v>84684.944999999992</v>
      </c>
      <c r="E138" s="184">
        <f>SUM(E127,E128,E129,E130,E131,E132,E133,E134,E135)</f>
        <v>88949.623000000007</v>
      </c>
      <c r="F138" s="184">
        <f t="shared" ref="F138:H138" si="24">SUM(F127,F128,F129,F130,F131,F132,F133,F134,F135)</f>
        <v>96302.868000000002</v>
      </c>
      <c r="G138" s="184">
        <f t="shared" si="24"/>
        <v>114976.43</v>
      </c>
      <c r="H138" s="185">
        <f t="shared" si="24"/>
        <v>130125.28</v>
      </c>
      <c r="I138" s="171"/>
    </row>
    <row r="139" spans="1:9" s="164" customFormat="1" x14ac:dyDescent="0.2">
      <c r="A139" s="16" t="s">
        <v>258</v>
      </c>
      <c r="B139" s="157" t="s">
        <v>473</v>
      </c>
      <c r="C139" s="158" t="s">
        <v>259</v>
      </c>
      <c r="D139" s="112">
        <f>D126-D138</f>
        <v>225941.97050000005</v>
      </c>
      <c r="E139" s="112">
        <f>E126-E138</f>
        <v>282880.00949999999</v>
      </c>
      <c r="F139" s="112">
        <f t="shared" ref="F139:H139" si="25">F126-F138</f>
        <v>205836.53950000001</v>
      </c>
      <c r="G139" s="112">
        <f t="shared" si="25"/>
        <v>261488.41150000005</v>
      </c>
      <c r="H139" s="159">
        <f t="shared" si="25"/>
        <v>293616.24750000006</v>
      </c>
    </row>
    <row r="140" spans="1:9" s="164" customFormat="1" ht="13.5" thickBot="1" x14ac:dyDescent="0.25">
      <c r="A140" s="16" t="s">
        <v>260</v>
      </c>
      <c r="B140" s="187" t="s">
        <v>474</v>
      </c>
      <c r="C140" s="188" t="s">
        <v>261</v>
      </c>
      <c r="D140" s="189">
        <f>D139-D115-D116+D131+D132</f>
        <v>225941.97050000005</v>
      </c>
      <c r="E140" s="189">
        <f>E139-E115-E116+E131+E132</f>
        <v>282880.00949999999</v>
      </c>
      <c r="F140" s="189">
        <f t="shared" ref="F140:H140" si="26">F139-F115-F116+F131+F132</f>
        <v>205836.53950000001</v>
      </c>
      <c r="G140" s="189">
        <f t="shared" si="26"/>
        <v>261488.41150000005</v>
      </c>
      <c r="H140" s="190">
        <f t="shared" si="26"/>
        <v>293616.24750000006</v>
      </c>
    </row>
    <row r="141" spans="1:9" s="164" customFormat="1" ht="13.5" thickBot="1" x14ac:dyDescent="0.25">
      <c r="A141" s="16"/>
      <c r="B141" s="8"/>
      <c r="C141" s="29"/>
      <c r="D141" s="30"/>
      <c r="E141" s="30"/>
      <c r="F141" s="30"/>
      <c r="G141" s="30"/>
      <c r="H141" s="30"/>
    </row>
    <row r="142" spans="1:9" s="164" customFormat="1" ht="13.5" thickBot="1" x14ac:dyDescent="0.25">
      <c r="A142" s="16" t="s">
        <v>262</v>
      </c>
      <c r="B142" s="176" t="s">
        <v>263</v>
      </c>
      <c r="C142" s="70"/>
      <c r="D142" s="71"/>
      <c r="E142" s="71"/>
      <c r="F142" s="71"/>
      <c r="G142" s="71"/>
      <c r="H142" s="71"/>
      <c r="I142" s="166"/>
    </row>
    <row r="143" spans="1:9" s="164" customFormat="1" x14ac:dyDescent="0.2">
      <c r="A143" s="16" t="s">
        <v>264</v>
      </c>
      <c r="B143" s="72">
        <v>10</v>
      </c>
      <c r="C143" s="73" t="s">
        <v>464</v>
      </c>
      <c r="D143" s="88">
        <f>SUM(D144,D149)</f>
        <v>0</v>
      </c>
      <c r="E143" s="88">
        <f>SUM(E144,E149)</f>
        <v>0</v>
      </c>
      <c r="F143" s="88">
        <f t="shared" ref="F143:H143" si="27">SUM(F144,F149)</f>
        <v>0</v>
      </c>
      <c r="G143" s="88">
        <f t="shared" si="27"/>
        <v>0</v>
      </c>
      <c r="H143" s="89">
        <f t="shared" si="27"/>
        <v>0</v>
      </c>
      <c r="I143" s="171"/>
    </row>
    <row r="144" spans="1:9" s="164" customFormat="1" x14ac:dyDescent="0.2">
      <c r="A144" s="16" t="s">
        <v>265</v>
      </c>
      <c r="B144" s="74" t="s">
        <v>475</v>
      </c>
      <c r="C144" s="75" t="s">
        <v>465</v>
      </c>
      <c r="D144" s="86">
        <f>SUM(D145,D146,D147,D148)</f>
        <v>0</v>
      </c>
      <c r="E144" s="86">
        <f>SUM(E145,E146,E147,E148)</f>
        <v>0</v>
      </c>
      <c r="F144" s="86">
        <f t="shared" ref="F144:H144" si="28">SUM(F145,F146,F147,F148)</f>
        <v>0</v>
      </c>
      <c r="G144" s="86">
        <f t="shared" si="28"/>
        <v>0</v>
      </c>
      <c r="H144" s="87">
        <f t="shared" si="28"/>
        <v>0</v>
      </c>
      <c r="I144" s="171"/>
    </row>
    <row r="145" spans="1:9" s="164" customFormat="1" x14ac:dyDescent="0.2">
      <c r="A145" s="16" t="s">
        <v>266</v>
      </c>
      <c r="B145" s="76" t="s">
        <v>267</v>
      </c>
      <c r="C145" s="77" t="s">
        <v>268</v>
      </c>
      <c r="D145" s="25"/>
      <c r="E145" s="25"/>
      <c r="F145" s="25"/>
      <c r="G145" s="25"/>
      <c r="H145" s="26"/>
      <c r="I145" s="171"/>
    </row>
    <row r="146" spans="1:9" s="164" customFormat="1" x14ac:dyDescent="0.2">
      <c r="A146" s="16" t="s">
        <v>269</v>
      </c>
      <c r="B146" s="78">
        <v>102</v>
      </c>
      <c r="C146" s="79" t="s">
        <v>270</v>
      </c>
      <c r="D146" s="21"/>
      <c r="E146" s="21"/>
      <c r="F146" s="21"/>
      <c r="G146" s="21"/>
      <c r="H146" s="22"/>
      <c r="I146" s="171"/>
    </row>
    <row r="147" spans="1:9" s="164" customFormat="1" x14ac:dyDescent="0.2">
      <c r="A147" s="16" t="s">
        <v>271</v>
      </c>
      <c r="B147" s="78">
        <v>104</v>
      </c>
      <c r="C147" s="79" t="s">
        <v>272</v>
      </c>
      <c r="D147" s="21"/>
      <c r="E147" s="21"/>
      <c r="F147" s="21"/>
      <c r="G147" s="21"/>
      <c r="H147" s="22"/>
      <c r="I147" s="171"/>
    </row>
    <row r="148" spans="1:9" s="164" customFormat="1" x14ac:dyDescent="0.2">
      <c r="A148" s="16" t="s">
        <v>273</v>
      </c>
      <c r="B148" s="80">
        <v>106</v>
      </c>
      <c r="C148" s="81" t="s">
        <v>274</v>
      </c>
      <c r="D148" s="23"/>
      <c r="E148" s="23"/>
      <c r="F148" s="23"/>
      <c r="G148" s="23"/>
      <c r="H148" s="24"/>
      <c r="I148" s="171"/>
    </row>
    <row r="149" spans="1:9" s="164" customFormat="1" x14ac:dyDescent="0.2">
      <c r="A149" s="16" t="s">
        <v>275</v>
      </c>
      <c r="B149" s="74" t="s">
        <v>476</v>
      </c>
      <c r="C149" s="75" t="s">
        <v>276</v>
      </c>
      <c r="D149" s="86">
        <f>SUM(D150,D151,D152)</f>
        <v>0</v>
      </c>
      <c r="E149" s="86">
        <f>SUM(E150,E151,E152)</f>
        <v>0</v>
      </c>
      <c r="F149" s="86">
        <f t="shared" ref="F149:H149" si="29">SUM(F150,F151,F152)</f>
        <v>0</v>
      </c>
      <c r="G149" s="86">
        <f t="shared" si="29"/>
        <v>0</v>
      </c>
      <c r="H149" s="87">
        <f t="shared" si="29"/>
        <v>0</v>
      </c>
      <c r="I149" s="171"/>
    </row>
    <row r="150" spans="1:9" s="164" customFormat="1" x14ac:dyDescent="0.2">
      <c r="A150" s="16" t="s">
        <v>277</v>
      </c>
      <c r="B150" s="76">
        <v>107</v>
      </c>
      <c r="C150" s="77" t="s">
        <v>278</v>
      </c>
      <c r="D150" s="25"/>
      <c r="E150" s="25"/>
      <c r="F150" s="25"/>
      <c r="G150" s="25"/>
      <c r="H150" s="26"/>
      <c r="I150" s="171"/>
    </row>
    <row r="151" spans="1:9" s="164" customFormat="1" x14ac:dyDescent="0.2">
      <c r="A151" s="16" t="s">
        <v>279</v>
      </c>
      <c r="B151" s="78">
        <v>108</v>
      </c>
      <c r="C151" s="79" t="s">
        <v>280</v>
      </c>
      <c r="D151" s="21"/>
      <c r="E151" s="21"/>
      <c r="F151" s="21"/>
      <c r="G151" s="21"/>
      <c r="H151" s="22"/>
      <c r="I151" s="171"/>
    </row>
    <row r="152" spans="1:9" s="164" customFormat="1" x14ac:dyDescent="0.2">
      <c r="A152" s="16" t="s">
        <v>281</v>
      </c>
      <c r="B152" s="80">
        <v>109</v>
      </c>
      <c r="C152" s="81" t="s">
        <v>282</v>
      </c>
      <c r="D152" s="23"/>
      <c r="E152" s="23"/>
      <c r="F152" s="23"/>
      <c r="G152" s="23"/>
      <c r="H152" s="24"/>
      <c r="I152" s="171"/>
    </row>
    <row r="153" spans="1:9" s="164" customFormat="1" x14ac:dyDescent="0.2">
      <c r="A153" s="16" t="s">
        <v>283</v>
      </c>
      <c r="B153" s="74">
        <v>14</v>
      </c>
      <c r="C153" s="75" t="s">
        <v>284</v>
      </c>
      <c r="D153" s="86">
        <f>SUM(D154,D155,D156,D157,D158,D159,D160,D161,D162)</f>
        <v>0</v>
      </c>
      <c r="E153" s="86">
        <f>SUM(E154,E155,E156,E157,E158,E159,E160,E161,E162)</f>
        <v>0</v>
      </c>
      <c r="F153" s="86">
        <f t="shared" ref="F153:H153" si="30">SUM(F154,F155,F156,F157,F158,F159,F160,F161,F162)</f>
        <v>0</v>
      </c>
      <c r="G153" s="86">
        <f t="shared" si="30"/>
        <v>0</v>
      </c>
      <c r="H153" s="87">
        <f t="shared" si="30"/>
        <v>0</v>
      </c>
      <c r="I153" s="171"/>
    </row>
    <row r="154" spans="1:9" s="164" customFormat="1" x14ac:dyDescent="0.2">
      <c r="A154" s="16" t="s">
        <v>285</v>
      </c>
      <c r="B154" s="76" t="s">
        <v>286</v>
      </c>
      <c r="C154" s="77" t="s">
        <v>287</v>
      </c>
      <c r="D154" s="25"/>
      <c r="E154" s="25"/>
      <c r="F154" s="25"/>
      <c r="G154" s="25"/>
      <c r="H154" s="26"/>
      <c r="I154" s="171"/>
    </row>
    <row r="155" spans="1:9" s="164" customFormat="1" x14ac:dyDescent="0.2">
      <c r="A155" s="16" t="s">
        <v>288</v>
      </c>
      <c r="B155" s="78">
        <v>144</v>
      </c>
      <c r="C155" s="79" t="s">
        <v>212</v>
      </c>
      <c r="D155" s="21"/>
      <c r="E155" s="21"/>
      <c r="F155" s="21"/>
      <c r="G155" s="21"/>
      <c r="H155" s="22"/>
      <c r="I155" s="171"/>
    </row>
    <row r="156" spans="1:9" s="164" customFormat="1" x14ac:dyDescent="0.2">
      <c r="A156" s="16" t="s">
        <v>289</v>
      </c>
      <c r="B156" s="78">
        <v>145</v>
      </c>
      <c r="C156" s="79" t="s">
        <v>290</v>
      </c>
      <c r="D156" s="21"/>
      <c r="E156" s="21"/>
      <c r="F156" s="21"/>
      <c r="G156" s="21"/>
      <c r="H156" s="22"/>
      <c r="I156" s="171"/>
    </row>
    <row r="157" spans="1:9" s="164" customFormat="1" x14ac:dyDescent="0.2">
      <c r="A157" s="16" t="s">
        <v>291</v>
      </c>
      <c r="B157" s="78">
        <v>146</v>
      </c>
      <c r="C157" s="79" t="s">
        <v>292</v>
      </c>
      <c r="D157" s="21"/>
      <c r="E157" s="21"/>
      <c r="F157" s="21"/>
      <c r="G157" s="21"/>
      <c r="H157" s="22"/>
      <c r="I157" s="171"/>
    </row>
    <row r="158" spans="1:9" s="164" customFormat="1" ht="25.5" x14ac:dyDescent="0.2">
      <c r="A158" s="16" t="s">
        <v>293</v>
      </c>
      <c r="B158" s="78" t="s">
        <v>294</v>
      </c>
      <c r="C158" s="79" t="s">
        <v>295</v>
      </c>
      <c r="D158" s="21"/>
      <c r="E158" s="21"/>
      <c r="F158" s="21"/>
      <c r="G158" s="21"/>
      <c r="H158" s="22"/>
      <c r="I158" s="171"/>
    </row>
    <row r="159" spans="1:9" s="164" customFormat="1" x14ac:dyDescent="0.2">
      <c r="A159" s="16" t="s">
        <v>296</v>
      </c>
      <c r="B159" s="78">
        <v>1484</v>
      </c>
      <c r="C159" s="79" t="s">
        <v>297</v>
      </c>
      <c r="D159" s="21"/>
      <c r="E159" s="21"/>
      <c r="F159" s="21"/>
      <c r="G159" s="21"/>
      <c r="H159" s="22"/>
      <c r="I159" s="171"/>
    </row>
    <row r="160" spans="1:9" s="164" customFormat="1" x14ac:dyDescent="0.2">
      <c r="A160" s="16" t="s">
        <v>298</v>
      </c>
      <c r="B160" s="78">
        <v>1485</v>
      </c>
      <c r="C160" s="79" t="s">
        <v>299</v>
      </c>
      <c r="D160" s="21"/>
      <c r="E160" s="21"/>
      <c r="F160" s="21"/>
      <c r="G160" s="21"/>
      <c r="H160" s="22"/>
      <c r="I160" s="171"/>
    </row>
    <row r="161" spans="1:9" s="164" customFormat="1" x14ac:dyDescent="0.2">
      <c r="A161" s="16" t="s">
        <v>300</v>
      </c>
      <c r="B161" s="78">
        <v>1486</v>
      </c>
      <c r="C161" s="79" t="s">
        <v>301</v>
      </c>
      <c r="D161" s="21"/>
      <c r="E161" s="21"/>
      <c r="F161" s="21"/>
      <c r="G161" s="21"/>
      <c r="H161" s="22"/>
      <c r="I161" s="171"/>
    </row>
    <row r="162" spans="1:9" s="164" customFormat="1" ht="13.5" thickBot="1" x14ac:dyDescent="0.25">
      <c r="A162" s="16" t="s">
        <v>302</v>
      </c>
      <c r="B162" s="82">
        <v>1489</v>
      </c>
      <c r="C162" s="83" t="s">
        <v>303</v>
      </c>
      <c r="D162" s="27"/>
      <c r="E162" s="27"/>
      <c r="F162" s="27"/>
      <c r="G162" s="27"/>
      <c r="H162" s="28"/>
      <c r="I162" s="171"/>
    </row>
    <row r="163" spans="1:9" s="164" customFormat="1" ht="13.5" thickBot="1" x14ac:dyDescent="0.25">
      <c r="A163" s="16" t="s">
        <v>304</v>
      </c>
      <c r="B163" s="84">
        <v>1</v>
      </c>
      <c r="C163" s="85" t="s">
        <v>305</v>
      </c>
      <c r="D163" s="90">
        <f>SUM(D143,D153)</f>
        <v>0</v>
      </c>
      <c r="E163" s="90">
        <f>SUM(E143,E153)</f>
        <v>0</v>
      </c>
      <c r="F163" s="90">
        <f t="shared" ref="F163:H163" si="31">SUM(F143,F153)</f>
        <v>0</v>
      </c>
      <c r="G163" s="90">
        <f t="shared" si="31"/>
        <v>0</v>
      </c>
      <c r="H163" s="91">
        <f t="shared" si="31"/>
        <v>0</v>
      </c>
      <c r="I163" s="170"/>
    </row>
    <row r="164" spans="1:9" s="164" customFormat="1" x14ac:dyDescent="0.2">
      <c r="A164" s="16"/>
      <c r="B164" s="8"/>
      <c r="C164" s="29"/>
      <c r="D164" s="30"/>
      <c r="E164" s="30"/>
      <c r="F164" s="30"/>
      <c r="G164" s="30"/>
      <c r="H164" s="30"/>
    </row>
    <row r="165" spans="1:9" s="164" customFormat="1" x14ac:dyDescent="0.2">
      <c r="A165" s="31" t="s">
        <v>306</v>
      </c>
      <c r="B165" s="74">
        <v>20</v>
      </c>
      <c r="C165" s="75" t="s">
        <v>307</v>
      </c>
      <c r="D165" s="86">
        <f>SUM(D166,D172)</f>
        <v>0</v>
      </c>
      <c r="E165" s="86">
        <f>SUM(E166,E172)</f>
        <v>0</v>
      </c>
      <c r="F165" s="86">
        <f t="shared" ref="F165:H165" si="32">SUM(F166,F172)</f>
        <v>0</v>
      </c>
      <c r="G165" s="86">
        <f t="shared" si="32"/>
        <v>0</v>
      </c>
      <c r="H165" s="87">
        <f t="shared" si="32"/>
        <v>0</v>
      </c>
      <c r="I165" s="165"/>
    </row>
    <row r="166" spans="1:9" s="164" customFormat="1" x14ac:dyDescent="0.2">
      <c r="A166" s="31" t="s">
        <v>308</v>
      </c>
      <c r="B166" s="177" t="s">
        <v>477</v>
      </c>
      <c r="C166" s="92" t="s">
        <v>309</v>
      </c>
      <c r="D166" s="95">
        <f>SUM(D167,D168,D170,D171)</f>
        <v>0</v>
      </c>
      <c r="E166" s="95">
        <f>SUM(E167,E168,E170,E171)</f>
        <v>0</v>
      </c>
      <c r="F166" s="95">
        <f t="shared" ref="F166:H166" si="33">SUM(F167,F168,F170,F171)</f>
        <v>0</v>
      </c>
      <c r="G166" s="95">
        <f t="shared" si="33"/>
        <v>0</v>
      </c>
      <c r="H166" s="96">
        <f t="shared" si="33"/>
        <v>0</v>
      </c>
      <c r="I166" s="165"/>
    </row>
    <row r="167" spans="1:9" s="164" customFormat="1" x14ac:dyDescent="0.2">
      <c r="A167" s="31" t="s">
        <v>310</v>
      </c>
      <c r="B167" s="76">
        <v>200</v>
      </c>
      <c r="C167" s="77" t="s">
        <v>311</v>
      </c>
      <c r="D167" s="25"/>
      <c r="E167" s="25"/>
      <c r="F167" s="25"/>
      <c r="G167" s="25"/>
      <c r="H167" s="26"/>
      <c r="I167" s="165"/>
    </row>
    <row r="168" spans="1:9" s="164" customFormat="1" x14ac:dyDescent="0.2">
      <c r="A168" s="31" t="s">
        <v>312</v>
      </c>
      <c r="B168" s="78">
        <v>201</v>
      </c>
      <c r="C168" s="79" t="s">
        <v>313</v>
      </c>
      <c r="D168" s="21"/>
      <c r="E168" s="21"/>
      <c r="F168" s="21"/>
      <c r="G168" s="21"/>
      <c r="H168" s="22"/>
      <c r="I168" s="165"/>
    </row>
    <row r="169" spans="1:9" s="164" customFormat="1" x14ac:dyDescent="0.2">
      <c r="A169" s="31" t="s">
        <v>314</v>
      </c>
      <c r="B169" s="78" t="s">
        <v>315</v>
      </c>
      <c r="C169" s="79" t="s">
        <v>316</v>
      </c>
      <c r="D169" s="21"/>
      <c r="E169" s="21"/>
      <c r="F169" s="21"/>
      <c r="G169" s="21"/>
      <c r="H169" s="22"/>
      <c r="I169" s="165"/>
    </row>
    <row r="170" spans="1:9" s="164" customFormat="1" x14ac:dyDescent="0.2">
      <c r="A170" s="31" t="s">
        <v>317</v>
      </c>
      <c r="B170" s="78">
        <v>204</v>
      </c>
      <c r="C170" s="79" t="s">
        <v>318</v>
      </c>
      <c r="D170" s="21"/>
      <c r="E170" s="21"/>
      <c r="F170" s="21"/>
      <c r="G170" s="21"/>
      <c r="H170" s="22"/>
      <c r="I170" s="165"/>
    </row>
    <row r="171" spans="1:9" s="164" customFormat="1" x14ac:dyDescent="0.2">
      <c r="A171" s="31" t="s">
        <v>319</v>
      </c>
      <c r="B171" s="80">
        <v>205</v>
      </c>
      <c r="C171" s="81" t="s">
        <v>320</v>
      </c>
      <c r="D171" s="23"/>
      <c r="E171" s="21"/>
      <c r="F171" s="23"/>
      <c r="G171" s="23"/>
      <c r="H171" s="24"/>
      <c r="I171" s="165"/>
    </row>
    <row r="172" spans="1:9" s="164" customFormat="1" x14ac:dyDescent="0.2">
      <c r="A172" s="31" t="s">
        <v>321</v>
      </c>
      <c r="B172" s="74" t="s">
        <v>478</v>
      </c>
      <c r="C172" s="75" t="s">
        <v>322</v>
      </c>
      <c r="D172" s="86">
        <f>SUM(D173,D176,D177)</f>
        <v>0</v>
      </c>
      <c r="E172" s="86">
        <f>SUM(E173,E176,E177)</f>
        <v>0</v>
      </c>
      <c r="F172" s="86">
        <f t="shared" ref="F172:H172" si="34">SUM(F173,F176,F177)</f>
        <v>0</v>
      </c>
      <c r="G172" s="86">
        <f t="shared" si="34"/>
        <v>0</v>
      </c>
      <c r="H172" s="87">
        <f t="shared" si="34"/>
        <v>0</v>
      </c>
      <c r="I172" s="165"/>
    </row>
    <row r="173" spans="1:9" s="164" customFormat="1" x14ac:dyDescent="0.2">
      <c r="A173" s="31" t="s">
        <v>323</v>
      </c>
      <c r="B173" s="76">
        <v>206</v>
      </c>
      <c r="C173" s="77" t="s">
        <v>324</v>
      </c>
      <c r="D173" s="25"/>
      <c r="E173" s="25"/>
      <c r="F173" s="25"/>
      <c r="G173" s="25"/>
      <c r="H173" s="26"/>
      <c r="I173" s="165"/>
    </row>
    <row r="174" spans="1:9" s="164" customFormat="1" x14ac:dyDescent="0.2">
      <c r="A174" s="31" t="s">
        <v>325</v>
      </c>
      <c r="B174" s="178" t="s">
        <v>326</v>
      </c>
      <c r="C174" s="93" t="s">
        <v>327</v>
      </c>
      <c r="D174" s="32"/>
      <c r="E174" s="32"/>
      <c r="F174" s="32"/>
      <c r="G174" s="32"/>
      <c r="H174" s="33"/>
      <c r="I174" s="165"/>
    </row>
    <row r="175" spans="1:9" s="164" customFormat="1" x14ac:dyDescent="0.2">
      <c r="A175" s="31" t="s">
        <v>328</v>
      </c>
      <c r="B175" s="78" t="s">
        <v>329</v>
      </c>
      <c r="C175" s="79" t="s">
        <v>330</v>
      </c>
      <c r="D175" s="21"/>
      <c r="E175" s="32"/>
      <c r="F175" s="21"/>
      <c r="G175" s="21"/>
      <c r="H175" s="22"/>
      <c r="I175" s="165"/>
    </row>
    <row r="176" spans="1:9" s="164" customFormat="1" x14ac:dyDescent="0.2">
      <c r="A176" s="31" t="s">
        <v>331</v>
      </c>
      <c r="B176" s="78">
        <v>208</v>
      </c>
      <c r="C176" s="79" t="s">
        <v>332</v>
      </c>
      <c r="D176" s="21"/>
      <c r="E176" s="32"/>
      <c r="F176" s="21"/>
      <c r="G176" s="21"/>
      <c r="H176" s="22"/>
      <c r="I176" s="165"/>
    </row>
    <row r="177" spans="1:9" s="164" customFormat="1" ht="25.5" x14ac:dyDescent="0.2">
      <c r="A177" s="31" t="s">
        <v>333</v>
      </c>
      <c r="B177" s="80">
        <v>209</v>
      </c>
      <c r="C177" s="81" t="s">
        <v>334</v>
      </c>
      <c r="D177" s="23"/>
      <c r="E177" s="23"/>
      <c r="F177" s="23"/>
      <c r="G177" s="23"/>
      <c r="H177" s="24"/>
      <c r="I177" s="165"/>
    </row>
    <row r="178" spans="1:9" s="164" customFormat="1" x14ac:dyDescent="0.2">
      <c r="A178" s="31" t="s">
        <v>335</v>
      </c>
      <c r="B178" s="74">
        <v>29</v>
      </c>
      <c r="C178" s="75" t="s">
        <v>336</v>
      </c>
      <c r="D178" s="9"/>
      <c r="E178" s="9"/>
      <c r="F178" s="9"/>
      <c r="G178" s="9"/>
      <c r="H178" s="11"/>
      <c r="I178" s="165"/>
    </row>
    <row r="179" spans="1:9" s="164" customFormat="1" ht="13.5" thickBot="1" x14ac:dyDescent="0.25">
      <c r="A179" s="31" t="s">
        <v>337</v>
      </c>
      <c r="B179" s="179" t="s">
        <v>338</v>
      </c>
      <c r="C179" s="94" t="s">
        <v>339</v>
      </c>
      <c r="D179" s="34"/>
      <c r="E179" s="34"/>
      <c r="F179" s="34"/>
      <c r="G179" s="34"/>
      <c r="H179" s="35"/>
      <c r="I179" s="165"/>
    </row>
    <row r="180" spans="1:9" s="164" customFormat="1" ht="13.5" thickBot="1" x14ac:dyDescent="0.25">
      <c r="A180" s="16" t="s">
        <v>340</v>
      </c>
      <c r="B180" s="84">
        <v>2</v>
      </c>
      <c r="C180" s="85" t="s">
        <v>341</v>
      </c>
      <c r="D180" s="90">
        <f>SUM(D165,D178)</f>
        <v>0</v>
      </c>
      <c r="E180" s="90">
        <f>SUM(E165,E178)</f>
        <v>0</v>
      </c>
      <c r="F180" s="90">
        <f t="shared" ref="F180:H180" si="35">SUM(F165,F178)</f>
        <v>0</v>
      </c>
      <c r="G180" s="90">
        <f t="shared" si="35"/>
        <v>0</v>
      </c>
      <c r="H180" s="91">
        <f t="shared" si="35"/>
        <v>0</v>
      </c>
      <c r="I180" s="172"/>
    </row>
    <row r="181" spans="1:9" s="164" customFormat="1" ht="13.5" thickBot="1" x14ac:dyDescent="0.25">
      <c r="A181" s="16"/>
      <c r="B181" s="5"/>
      <c r="C181" s="6"/>
      <c r="D181" s="10"/>
      <c r="E181" s="10"/>
      <c r="F181" s="10"/>
      <c r="G181" s="10"/>
      <c r="H181" s="10"/>
    </row>
    <row r="182" spans="1:9" s="164" customFormat="1" ht="13.5" thickBot="1" x14ac:dyDescent="0.25">
      <c r="A182" s="16" t="s">
        <v>342</v>
      </c>
      <c r="B182" s="113" t="s">
        <v>343</v>
      </c>
      <c r="C182" s="114"/>
      <c r="D182" s="115"/>
      <c r="E182" s="115"/>
      <c r="F182" s="115"/>
      <c r="G182" s="115"/>
      <c r="H182" s="115"/>
      <c r="I182" s="172"/>
    </row>
    <row r="183" spans="1:9" s="164" customFormat="1" x14ac:dyDescent="0.2">
      <c r="A183" s="16" t="s">
        <v>344</v>
      </c>
      <c r="B183" s="116" t="s">
        <v>345</v>
      </c>
      <c r="C183" s="117" t="s">
        <v>346</v>
      </c>
      <c r="D183" s="118">
        <f>D107+SUM(D19,D20,D21,D23)-SUM(D52)+SUM(D28,D29,D30)-D55+SUM(D87,D92)-D103+D93-D104-D81</f>
        <v>1207623.0134500002</v>
      </c>
      <c r="E183" s="118">
        <f t="shared" ref="E183:H183" si="36">E107+SUM(E19,E20,E21,E23)-SUM(E52)+SUM(E28,E29,E30)-E55+SUM(E87,E92)-E103+E93-E104-E81</f>
        <v>871158.2481999998</v>
      </c>
      <c r="F183" s="118">
        <f t="shared" si="36"/>
        <v>960783.78410000075</v>
      </c>
      <c r="G183" s="118">
        <f t="shared" si="36"/>
        <v>812416.1739500002</v>
      </c>
      <c r="H183" s="118">
        <f t="shared" si="36"/>
        <v>464183.97340000025</v>
      </c>
      <c r="I183" s="165"/>
    </row>
    <row r="184" spans="1:9" s="164" customFormat="1" x14ac:dyDescent="0.2">
      <c r="A184" s="16" t="s">
        <v>347</v>
      </c>
      <c r="B184" s="120" t="s">
        <v>348</v>
      </c>
      <c r="C184" s="121" t="s">
        <v>349</v>
      </c>
      <c r="D184" s="122">
        <f>IF(D210=0,0,D183/D210)</f>
        <v>0.18289391439689298</v>
      </c>
      <c r="E184" s="122">
        <f>IF(E210=0,0,E183/E210)</f>
        <v>0.13176587752591004</v>
      </c>
      <c r="F184" s="122">
        <f>IF(F210=0,0,F183/F210)</f>
        <v>0.14123486127665832</v>
      </c>
      <c r="G184" s="122">
        <f>IF(G210=0,0,G183/G210)</f>
        <v>0.11760550573737609</v>
      </c>
      <c r="H184" s="123">
        <f>IF(H210=0,0,H183/H210)</f>
        <v>6.836973887938759E-2</v>
      </c>
      <c r="I184" s="165"/>
    </row>
    <row r="185" spans="1:9" s="164" customFormat="1" ht="25.5" x14ac:dyDescent="0.2">
      <c r="A185" s="16" t="s">
        <v>350</v>
      </c>
      <c r="B185" s="120" t="s">
        <v>351</v>
      </c>
      <c r="C185" s="121" t="s">
        <v>352</v>
      </c>
      <c r="D185" s="122">
        <f>IF(D139=0,0,D183/D139)</f>
        <v>5.3448370427928085</v>
      </c>
      <c r="E185" s="122">
        <f>IF(E139=0,0,E183/E139)</f>
        <v>3.0796034323521182</v>
      </c>
      <c r="F185" s="122">
        <f>IF(F139=0,0,F183/F139)</f>
        <v>4.6677027627546215</v>
      </c>
      <c r="G185" s="122">
        <f>IF(G139=0,0,G183/G139)</f>
        <v>3.1068916947013543</v>
      </c>
      <c r="H185" s="123">
        <f>IF(H139=0,0,H183/H139)</f>
        <v>1.5809205973862197</v>
      </c>
      <c r="I185" s="165"/>
    </row>
    <row r="186" spans="1:9" s="164" customFormat="1" ht="25.5" x14ac:dyDescent="0.2">
      <c r="A186" s="16" t="s">
        <v>353</v>
      </c>
      <c r="B186" s="124" t="s">
        <v>351</v>
      </c>
      <c r="C186" s="125" t="s">
        <v>354</v>
      </c>
      <c r="D186" s="126">
        <f>IF(0=D140,0,D183/D140)</f>
        <v>5.3448370427928085</v>
      </c>
      <c r="E186" s="126">
        <f>IF(0=E140,0,E183/E140)</f>
        <v>3.0796034323521182</v>
      </c>
      <c r="F186" s="126">
        <f>IF(0=F140,0,F183/F140)</f>
        <v>4.6677027627546215</v>
      </c>
      <c r="G186" s="126">
        <f>IF(0=G140,0,G183/G140)</f>
        <v>3.1068916947013543</v>
      </c>
      <c r="H186" s="127">
        <f>IF(0=H140,0,H183/H140)</f>
        <v>1.5809205973862197</v>
      </c>
      <c r="I186" s="165"/>
    </row>
    <row r="187" spans="1:9" s="164" customFormat="1" ht="25.5" x14ac:dyDescent="0.2">
      <c r="A187" s="16" t="s">
        <v>355</v>
      </c>
      <c r="B187" s="128" t="s">
        <v>356</v>
      </c>
      <c r="C187" s="129" t="s">
        <v>357</v>
      </c>
      <c r="D187" s="118">
        <f>D183-D139</f>
        <v>981681.04295000015</v>
      </c>
      <c r="E187" s="118">
        <f>E183-E139</f>
        <v>588278.23869999987</v>
      </c>
      <c r="F187" s="118">
        <f>F183-F139</f>
        <v>754947.24460000079</v>
      </c>
      <c r="G187" s="118">
        <f>G183-G139</f>
        <v>550927.76245000015</v>
      </c>
      <c r="H187" s="119">
        <f>H183-H139</f>
        <v>170567.72590000019</v>
      </c>
      <c r="I187" s="165"/>
    </row>
    <row r="188" spans="1:9" s="164" customFormat="1" ht="25.5" x14ac:dyDescent="0.2">
      <c r="A188" s="16" t="s">
        <v>358</v>
      </c>
      <c r="B188" s="124" t="s">
        <v>479</v>
      </c>
      <c r="C188" s="125" t="s">
        <v>359</v>
      </c>
      <c r="D188" s="130">
        <f>D183-D140</f>
        <v>981681.04295000015</v>
      </c>
      <c r="E188" s="130">
        <f>E183-E140</f>
        <v>588278.23869999987</v>
      </c>
      <c r="F188" s="130">
        <f>F183-F140</f>
        <v>754947.24460000079</v>
      </c>
      <c r="G188" s="130">
        <f>G183-G140</f>
        <v>550927.76245000015</v>
      </c>
      <c r="H188" s="131">
        <f>H183-H140</f>
        <v>170567.72590000019</v>
      </c>
      <c r="I188" s="165"/>
    </row>
    <row r="189" spans="1:9" s="164" customFormat="1" x14ac:dyDescent="0.2">
      <c r="A189" s="16" t="s">
        <v>360</v>
      </c>
      <c r="B189" s="128" t="s">
        <v>361</v>
      </c>
      <c r="C189" s="129" t="s">
        <v>362</v>
      </c>
      <c r="D189" s="118">
        <f>D167+D168-D169+D173-D174-D175</f>
        <v>0</v>
      </c>
      <c r="E189" s="118">
        <f>E167+E168-E169+E173-E174-E175</f>
        <v>0</v>
      </c>
      <c r="F189" s="118">
        <f>F167+F168-F169+F173-F174-F175</f>
        <v>0</v>
      </c>
      <c r="G189" s="118">
        <f>G167+G168-G169+G173-G174-G175</f>
        <v>0</v>
      </c>
      <c r="H189" s="119">
        <f>H167+H168-H169+H173-H174-H175</f>
        <v>0</v>
      </c>
      <c r="I189" s="165"/>
    </row>
    <row r="190" spans="1:9" s="164" customFormat="1" x14ac:dyDescent="0.2">
      <c r="A190" s="16" t="s">
        <v>363</v>
      </c>
      <c r="B190" s="124" t="s">
        <v>364</v>
      </c>
      <c r="C190" s="125" t="s">
        <v>365</v>
      </c>
      <c r="D190" s="126">
        <f>IF(D210=0,0,D189/D210)</f>
        <v>0</v>
      </c>
      <c r="E190" s="126">
        <f t="shared" ref="E190:H190" si="37">IF(E210=0,0,E189/E210)</f>
        <v>0</v>
      </c>
      <c r="F190" s="126">
        <f t="shared" si="37"/>
        <v>0</v>
      </c>
      <c r="G190" s="126">
        <f t="shared" si="37"/>
        <v>0</v>
      </c>
      <c r="H190" s="127">
        <f t="shared" si="37"/>
        <v>0</v>
      </c>
      <c r="I190" s="165"/>
    </row>
    <row r="191" spans="1:9" s="164" customFormat="1" x14ac:dyDescent="0.2">
      <c r="A191" s="16" t="s">
        <v>366</v>
      </c>
      <c r="B191" s="128" t="s">
        <v>367</v>
      </c>
      <c r="C191" s="129" t="s">
        <v>368</v>
      </c>
      <c r="D191" s="118">
        <f>D165-D175-D143</f>
        <v>0</v>
      </c>
      <c r="E191" s="118">
        <f>E165-E175-E143</f>
        <v>0</v>
      </c>
      <c r="F191" s="118">
        <f>F165-F175-F143</f>
        <v>0</v>
      </c>
      <c r="G191" s="118">
        <f>G165-G175-G143</f>
        <v>0</v>
      </c>
      <c r="H191" s="119">
        <f>H165-H175-H143</f>
        <v>0</v>
      </c>
      <c r="I191" s="165"/>
    </row>
    <row r="192" spans="1:9" s="164" customFormat="1" x14ac:dyDescent="0.2">
      <c r="A192" s="16" t="s">
        <v>369</v>
      </c>
      <c r="B192" s="120" t="s">
        <v>370</v>
      </c>
      <c r="C192" s="121" t="s">
        <v>371</v>
      </c>
      <c r="D192" s="118">
        <f>D153-D155-D156-D175-D178</f>
        <v>0</v>
      </c>
      <c r="E192" s="118">
        <f>E153-E155-E156-E175-E178</f>
        <v>0</v>
      </c>
      <c r="F192" s="118">
        <f>F153-F155-F156-F175-F178</f>
        <v>0</v>
      </c>
      <c r="G192" s="118">
        <f>G153-G155-G156-G175-G178</f>
        <v>0</v>
      </c>
      <c r="H192" s="119">
        <f>H153-H155-H156-H175-H178</f>
        <v>0</v>
      </c>
      <c r="I192" s="165"/>
    </row>
    <row r="193" spans="1:9" s="164" customFormat="1" x14ac:dyDescent="0.2">
      <c r="A193" s="16" t="s">
        <v>372</v>
      </c>
      <c r="B193" s="120" t="s">
        <v>373</v>
      </c>
      <c r="C193" s="121" t="s">
        <v>374</v>
      </c>
      <c r="D193" s="118">
        <f>IF(D208=0,"-",1000*D191/D208)</f>
        <v>0</v>
      </c>
      <c r="E193" s="118">
        <f>IF(E208=0,"-",1000*E191/E208)</f>
        <v>0</v>
      </c>
      <c r="F193" s="118">
        <f t="shared" ref="F193:H193" si="38">IF(F208=0,"-",1000*F191/F208)</f>
        <v>0</v>
      </c>
      <c r="G193" s="118">
        <f t="shared" si="38"/>
        <v>0</v>
      </c>
      <c r="H193" s="119">
        <f t="shared" si="38"/>
        <v>0</v>
      </c>
      <c r="I193" s="165"/>
    </row>
    <row r="194" spans="1:9" s="164" customFormat="1" x14ac:dyDescent="0.2">
      <c r="A194" s="16" t="s">
        <v>375</v>
      </c>
      <c r="B194" s="120" t="s">
        <v>373</v>
      </c>
      <c r="C194" s="121" t="s">
        <v>376</v>
      </c>
      <c r="D194" s="118">
        <f>IF(D208=0,"-",1000*D192/D208)</f>
        <v>0</v>
      </c>
      <c r="E194" s="118">
        <f t="shared" ref="E194:H194" si="39">IF(E208=0,"-",1000*E192/E208)</f>
        <v>0</v>
      </c>
      <c r="F194" s="118">
        <f t="shared" si="39"/>
        <v>0</v>
      </c>
      <c r="G194" s="118">
        <f t="shared" si="39"/>
        <v>0</v>
      </c>
      <c r="H194" s="119">
        <f t="shared" si="39"/>
        <v>0</v>
      </c>
      <c r="I194" s="165"/>
    </row>
    <row r="195" spans="1:9" s="164" customFormat="1" x14ac:dyDescent="0.2">
      <c r="A195" s="16" t="s">
        <v>377</v>
      </c>
      <c r="B195" s="124" t="s">
        <v>378</v>
      </c>
      <c r="C195" s="125" t="s">
        <v>379</v>
      </c>
      <c r="D195" s="126">
        <f>IF(SUM(D37,D38,D39,D95,D96)=0,0,D191/SUM(D37,D38,D39,D95,D96))</f>
        <v>0</v>
      </c>
      <c r="E195" s="126">
        <f>IF(SUM(E37,E38,E39,E95,E96)=0,0,E191/SUM(E37,E38,E39,E95,E96))</f>
        <v>0</v>
      </c>
      <c r="F195" s="126">
        <f>IF(SUM(F37,F38,F39,F95,F96)=0,0,F191/SUM(F37,F38,F39,F95,F96))</f>
        <v>0</v>
      </c>
      <c r="G195" s="126">
        <f>IF(SUM(G37,G38,G39,G95,G96)=0,0,G191/SUM(G37,G38,G39,G95,G96))</f>
        <v>0</v>
      </c>
      <c r="H195" s="127">
        <f>IF(SUM(H37,H38,H39,H95,H96)=0,0,H191/SUM(H37,H38,H39,H95,H96))</f>
        <v>0</v>
      </c>
      <c r="I195" s="165"/>
    </row>
    <row r="196" spans="1:9" s="164" customFormat="1" x14ac:dyDescent="0.2">
      <c r="A196" s="16" t="s">
        <v>380</v>
      </c>
      <c r="B196" s="128" t="s">
        <v>381</v>
      </c>
      <c r="C196" s="129" t="s">
        <v>382</v>
      </c>
      <c r="D196" s="118">
        <f>D178</f>
        <v>0</v>
      </c>
      <c r="E196" s="118">
        <f>E178</f>
        <v>0</v>
      </c>
      <c r="F196" s="118">
        <f>F178</f>
        <v>0</v>
      </c>
      <c r="G196" s="118">
        <f>G178</f>
        <v>0</v>
      </c>
      <c r="H196" s="119">
        <f>H178</f>
        <v>0</v>
      </c>
      <c r="I196" s="165"/>
    </row>
    <row r="197" spans="1:9" s="164" customFormat="1" x14ac:dyDescent="0.2">
      <c r="A197" s="16" t="s">
        <v>383</v>
      </c>
      <c r="B197" s="124" t="s">
        <v>480</v>
      </c>
      <c r="C197" s="125" t="s">
        <v>384</v>
      </c>
      <c r="D197" s="126">
        <f>IF(D211=0,0,D179/D211)</f>
        <v>0</v>
      </c>
      <c r="E197" s="126">
        <f>IF(E211=0,0,E179/E211)</f>
        <v>0</v>
      </c>
      <c r="F197" s="126">
        <f>IF(F211=0,0,F179/F211)</f>
        <v>0</v>
      </c>
      <c r="G197" s="126">
        <f>IF(G211=0,0,G179/G211)</f>
        <v>0</v>
      </c>
      <c r="H197" s="127">
        <f>IF(H211=0,0,H179/H211)</f>
        <v>0</v>
      </c>
      <c r="I197" s="165"/>
    </row>
    <row r="198" spans="1:9" s="164" customFormat="1" x14ac:dyDescent="0.2">
      <c r="A198" s="16" t="s">
        <v>385</v>
      </c>
      <c r="B198" s="132" t="s">
        <v>386</v>
      </c>
      <c r="C198" s="133" t="s">
        <v>387</v>
      </c>
      <c r="D198" s="134">
        <f>IF(D210=0,0,D213/D210)</f>
        <v>2.5561382152191996E-2</v>
      </c>
      <c r="E198" s="134">
        <f>IF(E210=0,0,E213/E210)</f>
        <v>2.7368648520677389E-2</v>
      </c>
      <c r="F198" s="134">
        <f t="shared" ref="F198:H198" si="40">IF(F210=0,0,F213/F210)</f>
        <v>2.6675694767261029E-2</v>
      </c>
      <c r="G198" s="134">
        <f t="shared" si="40"/>
        <v>3.2487894076935572E-2</v>
      </c>
      <c r="H198" s="135">
        <f t="shared" si="40"/>
        <v>3.6856531695905373E-2</v>
      </c>
      <c r="I198" s="165"/>
    </row>
    <row r="199" spans="1:9" s="164" customFormat="1" x14ac:dyDescent="0.2">
      <c r="A199" s="16" t="s">
        <v>388</v>
      </c>
      <c r="B199" s="128" t="s">
        <v>389</v>
      </c>
      <c r="C199" s="129" t="s">
        <v>390</v>
      </c>
      <c r="D199" s="118">
        <f>D82</f>
        <v>241527.1238</v>
      </c>
      <c r="E199" s="118">
        <f>E82</f>
        <v>265840.08390000003</v>
      </c>
      <c r="F199" s="118">
        <f>F82</f>
        <v>253891.85689999996</v>
      </c>
      <c r="G199" s="118">
        <f>G82</f>
        <v>262161.9399</v>
      </c>
      <c r="H199" s="119">
        <f>H82</f>
        <v>253722.0209</v>
      </c>
      <c r="I199" s="165"/>
    </row>
    <row r="200" spans="1:9" s="164" customFormat="1" x14ac:dyDescent="0.2">
      <c r="A200" s="16" t="s">
        <v>391</v>
      </c>
      <c r="B200" s="124" t="s">
        <v>392</v>
      </c>
      <c r="C200" s="125" t="s">
        <v>393</v>
      </c>
      <c r="D200" s="126">
        <f>IF(0=D143,0,(D70+D71+D72+D74+D75)/D143)</f>
        <v>0</v>
      </c>
      <c r="E200" s="126">
        <f>IF(0=E143,0,(E70+E71+E72+E74+E75)/E143)</f>
        <v>0</v>
      </c>
      <c r="F200" s="126">
        <f>IF(0=F143,0,(F70+F71+F72+F74+F75)/F143)</f>
        <v>0</v>
      </c>
      <c r="G200" s="126">
        <f>IF(0=G143,0,(G70+G71+G72+G74+G75)/G143)</f>
        <v>0</v>
      </c>
      <c r="H200" s="127">
        <f>IF(0=H143,0,(H70+H71+H72+H74+H75)/H143)</f>
        <v>0</v>
      </c>
      <c r="I200" s="165"/>
    </row>
    <row r="201" spans="1:9" s="164" customFormat="1" x14ac:dyDescent="0.2">
      <c r="A201" s="16" t="s">
        <v>394</v>
      </c>
      <c r="B201" s="128" t="s">
        <v>395</v>
      </c>
      <c r="C201" s="129" t="s">
        <v>396</v>
      </c>
      <c r="D201" s="118">
        <f>D61-D70</f>
        <v>-8659.5000000000018</v>
      </c>
      <c r="E201" s="118">
        <f>E61-E70</f>
        <v>-1862.5</v>
      </c>
      <c r="F201" s="118">
        <f>F61-F70</f>
        <v>1796.5</v>
      </c>
      <c r="G201" s="118">
        <f>G61-G70</f>
        <v>5136.5</v>
      </c>
      <c r="H201" s="119">
        <f>H61-H70</f>
        <v>7083.5</v>
      </c>
      <c r="I201" s="165"/>
    </row>
    <row r="202" spans="1:9" s="164" customFormat="1" x14ac:dyDescent="0.2">
      <c r="A202" s="16" t="s">
        <v>397</v>
      </c>
      <c r="B202" s="124" t="s">
        <v>398</v>
      </c>
      <c r="C202" s="125" t="s">
        <v>399</v>
      </c>
      <c r="D202" s="126">
        <f>IF(D210=0,0,D201/D210)</f>
        <v>-1.3114770371883682E-3</v>
      </c>
      <c r="E202" s="126">
        <f>IF(E210=0,0,E201/E210)</f>
        <v>-2.8170995040118765E-4</v>
      </c>
      <c r="F202" s="126">
        <f t="shared" ref="F202:H202" si="41">IF(F210=0,0,F201/F210)</f>
        <v>2.6408483623731517E-4</v>
      </c>
      <c r="G202" s="126">
        <f t="shared" si="41"/>
        <v>7.4356062765585729E-4</v>
      </c>
      <c r="H202" s="127">
        <f t="shared" si="41"/>
        <v>1.0433299577424441E-3</v>
      </c>
      <c r="I202" s="165"/>
    </row>
    <row r="203" spans="1:9" s="164" customFormat="1" x14ac:dyDescent="0.2">
      <c r="A203" s="16" t="s">
        <v>400</v>
      </c>
      <c r="B203" s="128" t="s">
        <v>401</v>
      </c>
      <c r="C203" s="129" t="s">
        <v>402</v>
      </c>
      <c r="D203" s="118">
        <f>SUM(D112,D113,D114,D115,D116,D117)+SUM(D120,D121,D122,D123,D124,D125)</f>
        <v>307676.71550000005</v>
      </c>
      <c r="E203" s="118">
        <f>SUM(E112,E113,E114,E115,E116,E117)+SUM(E120,E121,E122,E123,E124,E125)</f>
        <v>368891.83250000002</v>
      </c>
      <c r="F203" s="118">
        <f>SUM(F112,F113,F114,F115,F116,F117)+SUM(F120,F121,F122,F123,F124,F125)</f>
        <v>296393.70750000002</v>
      </c>
      <c r="G203" s="118">
        <f>SUM(G112,G113,G114,G115,G116,G117)+SUM(G120,G121,G122,G123,G124,G125)</f>
        <v>369734.64150000003</v>
      </c>
      <c r="H203" s="119">
        <f>SUM(H112,H113,H114,H115,H116,H117)+SUM(H120,H121,H122,H123,H124,H125)</f>
        <v>417974.32750000001</v>
      </c>
      <c r="I203" s="165"/>
    </row>
    <row r="204" spans="1:9" s="164" customFormat="1" x14ac:dyDescent="0.2">
      <c r="A204" s="16" t="s">
        <v>403</v>
      </c>
      <c r="B204" s="124" t="s">
        <v>404</v>
      </c>
      <c r="C204" s="125" t="s">
        <v>405</v>
      </c>
      <c r="D204" s="118">
        <f>SUM(D127,D128,D129,D130,D131,D132,D133)+SUM(D136,D137)</f>
        <v>80749.244999999995</v>
      </c>
      <c r="E204" s="118">
        <f>SUM(E127,E128,E129,E130,E131,E132,E133)+SUM(E136,E137)</f>
        <v>85026.323000000004</v>
      </c>
      <c r="F204" s="118">
        <f>SUM(F127,F128,F129,F130,F131,F132,F133)+SUM(F136,F137)</f>
        <v>89571.668000000005</v>
      </c>
      <c r="G204" s="118">
        <f>SUM(G127,G128,G129,G130,G131,G132,G133)+SUM(G136,G137)</f>
        <v>107260.73</v>
      </c>
      <c r="H204" s="119">
        <f>SUM(H127,H128,H129,H130,H131,H132,H133)+SUM(H136,H137)</f>
        <v>123372.58</v>
      </c>
      <c r="I204" s="165"/>
    </row>
    <row r="205" spans="1:9" s="164" customFormat="1" x14ac:dyDescent="0.2">
      <c r="A205" s="16" t="s">
        <v>406</v>
      </c>
      <c r="B205" s="132" t="s">
        <v>407</v>
      </c>
      <c r="C205" s="133" t="s">
        <v>408</v>
      </c>
      <c r="D205" s="134">
        <f>IF(D218=0,0,D203/D218)</f>
        <v>5.4271746957891415E-2</v>
      </c>
      <c r="E205" s="134">
        <f>IF(E218=0,0,E203/E218)</f>
        <v>6.0685142072979446E-2</v>
      </c>
      <c r="F205" s="134">
        <f t="shared" ref="F205:H205" si="42">IF(F218=0,0,F203/F218)</f>
        <v>4.8591736734024366E-2</v>
      </c>
      <c r="G205" s="134">
        <f t="shared" si="42"/>
        <v>5.7331423503068156E-2</v>
      </c>
      <c r="H205" s="135">
        <f t="shared" si="42"/>
        <v>6.2018878973367129E-2</v>
      </c>
      <c r="I205" s="165"/>
    </row>
    <row r="206" spans="1:9" s="164" customFormat="1" ht="13.5" thickBot="1" x14ac:dyDescent="0.25">
      <c r="A206" s="16"/>
      <c r="B206" s="8"/>
      <c r="C206" s="29"/>
      <c r="D206" s="30"/>
      <c r="E206" s="30"/>
      <c r="F206" s="30"/>
      <c r="G206" s="30"/>
      <c r="H206" s="30"/>
    </row>
    <row r="207" spans="1:9" s="164" customFormat="1" ht="13.5" thickBot="1" x14ac:dyDescent="0.25">
      <c r="A207" s="16" t="s">
        <v>409</v>
      </c>
      <c r="B207" s="180" t="s">
        <v>467</v>
      </c>
      <c r="C207" s="136"/>
      <c r="D207" s="156"/>
      <c r="E207" s="156"/>
      <c r="F207" s="156"/>
      <c r="G207" s="156"/>
      <c r="H207" s="156"/>
      <c r="I207" s="169"/>
    </row>
    <row r="208" spans="1:9" s="164" customFormat="1" x14ac:dyDescent="0.2">
      <c r="A208" s="16" t="s">
        <v>410</v>
      </c>
      <c r="B208" s="137" t="s">
        <v>411</v>
      </c>
      <c r="C208" s="138" t="s">
        <v>451</v>
      </c>
      <c r="D208" s="36">
        <v>890564.65399999998</v>
      </c>
      <c r="E208" s="36">
        <v>890666.65399999998</v>
      </c>
      <c r="F208" s="36">
        <v>891215.65399999998</v>
      </c>
      <c r="G208" s="36">
        <v>892056.65399999998</v>
      </c>
      <c r="H208" s="36">
        <v>891524.65399999998</v>
      </c>
      <c r="I208" s="165"/>
    </row>
    <row r="209" spans="1:9" s="164" customFormat="1" x14ac:dyDescent="0.2">
      <c r="A209" s="16" t="s">
        <v>412</v>
      </c>
      <c r="B209" s="139" t="s">
        <v>413</v>
      </c>
      <c r="C209" s="140"/>
      <c r="D209" s="147"/>
      <c r="E209" s="147"/>
      <c r="F209" s="147"/>
      <c r="G209" s="147"/>
      <c r="H209" s="147"/>
      <c r="I209" s="165"/>
    </row>
    <row r="210" spans="1:9" s="164" customFormat="1" x14ac:dyDescent="0.2">
      <c r="A210" s="16" t="s">
        <v>414</v>
      </c>
      <c r="B210" s="141" t="s">
        <v>415</v>
      </c>
      <c r="C210" s="142" t="s">
        <v>416</v>
      </c>
      <c r="D210" s="148">
        <f>SUM(D37,D38,D39,D43,D45,D46,D51,D54)+SUM(D70,D71,D72,D74,D75,D76,D77,D78,D79,D80)+SUM(D95,D96,D97,D98,D99,D100,D101,D102)+D105</f>
        <v>6602860.5567999994</v>
      </c>
      <c r="E210" s="148">
        <f>SUM(E37,E38,E39,E43,E45,E46,E51,E54)+SUM(E70,E71,E72,E74,E75,E76,E77,E78,E79,E80)+SUM(E95,E96,E97,E98,E99,E100,E101,E102)+E105</f>
        <v>6611410.0597000001</v>
      </c>
      <c r="F210" s="148">
        <f>SUM(F37,F38,F39,F43,F45,F46,F51,F54)+SUM(F70,F71,F72,F74,F75,F76,F77,F78,F79,F80)+SUM(F95,F96,F97,F98,F99,F100,F101,F102)+F105</f>
        <v>6802738.1867000004</v>
      </c>
      <c r="G210" s="148">
        <f>SUM(G37,G38,G39,G43,G45,G46,G51,G54)+SUM(G70,G71,G72,G74,G75,G76,G77,G78,G79,G80)+SUM(G95,G96,G97,G98,G99,G100,G101,G102)+G105</f>
        <v>6907977.3847000003</v>
      </c>
      <c r="H210" s="149">
        <f>SUM(H37,H38,H39,H43,H45,H46,H51,H54)+SUM(H70,H71,H72,H74,H75,H76,H77,H78,H79,H80)+SUM(H95,H96,H97,H98,H99,H100,H101,H102)+H105</f>
        <v>6789319.0907000005</v>
      </c>
      <c r="I210" s="165"/>
    </row>
    <row r="211" spans="1:9" s="164" customFormat="1" x14ac:dyDescent="0.2">
      <c r="A211" s="16" t="s">
        <v>417</v>
      </c>
      <c r="B211" s="143" t="s">
        <v>418</v>
      </c>
      <c r="C211" s="144" t="s">
        <v>419</v>
      </c>
      <c r="D211" s="150">
        <f>SUM(D14,D15,D18,D22,D25)+D60+SUM(D85,D86,D88,D91)</f>
        <v>5567952.24034</v>
      </c>
      <c r="E211" s="150">
        <f>SUM(E14,E15,E18,E22,E25)+E60+SUM(E85,E86,E88,E91)</f>
        <v>5921327.0376500003</v>
      </c>
      <c r="F211" s="150">
        <f>SUM(F14,F15,F18,F22,F25)+F60+SUM(F85,F86,F88,F91)</f>
        <v>6022956.8340499997</v>
      </c>
      <c r="G211" s="150">
        <f>SUM(G14,G15,G18,G22,G25)+G60+SUM(G85,G86,G88,G91)</f>
        <v>6314890.0483100004</v>
      </c>
      <c r="H211" s="151">
        <f>SUM(H14,H15,H18,H22,H25)+H60+SUM(H85,H86,H88,H91)</f>
        <v>6566726.7325600004</v>
      </c>
      <c r="I211" s="165"/>
    </row>
    <row r="212" spans="1:9" s="164" customFormat="1" x14ac:dyDescent="0.2">
      <c r="A212" s="16" t="s">
        <v>420</v>
      </c>
      <c r="B212" s="143" t="s">
        <v>55</v>
      </c>
      <c r="C212" s="144" t="s">
        <v>421</v>
      </c>
      <c r="D212" s="150">
        <f>SUM(D211,D203)</f>
        <v>5875628.95584</v>
      </c>
      <c r="E212" s="150">
        <f t="shared" ref="E212:H212" si="43">SUM(E211,E203)</f>
        <v>6290218.8701499999</v>
      </c>
      <c r="F212" s="150">
        <f t="shared" si="43"/>
        <v>6319350.5415499993</v>
      </c>
      <c r="G212" s="150">
        <f t="shared" si="43"/>
        <v>6684624.6898100004</v>
      </c>
      <c r="H212" s="151">
        <f t="shared" si="43"/>
        <v>6984701.06006</v>
      </c>
      <c r="I212" s="165"/>
    </row>
    <row r="213" spans="1:9" s="164" customFormat="1" x14ac:dyDescent="0.2">
      <c r="A213" s="16" t="s">
        <v>422</v>
      </c>
      <c r="B213" s="145" t="s">
        <v>423</v>
      </c>
      <c r="C213" s="146" t="s">
        <v>424</v>
      </c>
      <c r="D213" s="150">
        <f>D61-D70+SUM(D19,D20,D21,D28,D29,D30)-D49</f>
        <v>168778.24199000001</v>
      </c>
      <c r="E213" s="150">
        <f>E61-E70+SUM(E19,E20,E21,E28,E29,E30)-E49</f>
        <v>180945.35815000001</v>
      </c>
      <c r="F213" s="150">
        <f>F61-F70+SUM(F19,F20,F21,F28,F29,F30)-F49</f>
        <v>181467.76744999998</v>
      </c>
      <c r="G213" s="150">
        <f>G61-G70+SUM(G19,G20,G21,G28,G29,G30)-G49</f>
        <v>224425.63756</v>
      </c>
      <c r="H213" s="151">
        <f>H61-H70+SUM(H19,H20,H21,H28,H29,H30)-H49</f>
        <v>250230.75426000002</v>
      </c>
      <c r="I213" s="165"/>
    </row>
    <row r="214" spans="1:9" s="164" customFormat="1" x14ac:dyDescent="0.2">
      <c r="A214" s="16" t="s">
        <v>425</v>
      </c>
      <c r="B214" s="139" t="s">
        <v>426</v>
      </c>
      <c r="C214" s="140"/>
      <c r="D214" s="147"/>
      <c r="E214" s="147"/>
      <c r="F214" s="147"/>
      <c r="G214" s="147"/>
      <c r="H214" s="147"/>
      <c r="I214" s="165"/>
    </row>
    <row r="215" spans="1:9" s="164" customFormat="1" x14ac:dyDescent="0.2">
      <c r="A215" s="16" t="s">
        <v>427</v>
      </c>
      <c r="B215" s="141" t="s">
        <v>428</v>
      </c>
      <c r="C215" s="142" t="s">
        <v>429</v>
      </c>
      <c r="D215" s="152">
        <f>SUM(D37,D38,D39,D43,D45,D47,D50)+D54-D55+SUM(D70,D71,D72,D74,D76,D77,D78,D79,D80)-D81+SUM(D95,D96,D97,D98,D99,D100,D102)</f>
        <v>6582101.9227999998</v>
      </c>
      <c r="E215" s="152">
        <f>SUM(E37,E38,E39,E43,E45,E47,E50)+E54-E55+SUM(E70,E71,E72,E74,E76,E77,E78,E79,E80)-E81+SUM(E95,E96,E97,E98,E99,E100,E102)</f>
        <v>6576784.8377</v>
      </c>
      <c r="F215" s="152">
        <f>SUM(F37,F38,F39,F43,F45,F47,F50)+F54-F55+SUM(F70,F71,F72,F74,F76,F77,F78,F79,F80)-F81+SUM(F95,F96,F97,F98,F99,F100,F102)</f>
        <v>6797455.5466999998</v>
      </c>
      <c r="G215" s="152">
        <f>SUM(G37,G38,G39,G43,G45,G47,G50)+G54-G55+SUM(G70,G71,G72,G74,G76,G77,G78,G79,G80)-G81+SUM(G95,G96,G97,G98,G99,G100,G102)</f>
        <v>6888113.8096999992</v>
      </c>
      <c r="H215" s="153">
        <f>SUM(H37,H38,H39,H43,H45,H47,H50)+H54-H55+SUM(H70,H71,H72,H74,H76,H77,H78,H79,H80)-H81+SUM(H95,H96,H97,H98,H99,H100,H102)</f>
        <v>6757378.1477000006</v>
      </c>
      <c r="I215" s="165"/>
    </row>
    <row r="216" spans="1:9" s="164" customFormat="1" x14ac:dyDescent="0.2">
      <c r="A216" s="16" t="s">
        <v>430</v>
      </c>
      <c r="B216" s="143" t="s">
        <v>431</v>
      </c>
      <c r="C216" s="144" t="s">
        <v>432</v>
      </c>
      <c r="D216" s="150">
        <f>SUM(D215,D204)</f>
        <v>6662851.1677999999</v>
      </c>
      <c r="E216" s="150">
        <f t="shared" ref="E216:H216" si="44">SUM(E215,E204)</f>
        <v>6661811.1606999999</v>
      </c>
      <c r="F216" s="150">
        <f t="shared" si="44"/>
        <v>6887027.2146999994</v>
      </c>
      <c r="G216" s="150">
        <f t="shared" si="44"/>
        <v>6995374.5396999996</v>
      </c>
      <c r="H216" s="151">
        <f t="shared" si="44"/>
        <v>6880750.7277000006</v>
      </c>
      <c r="I216" s="165"/>
    </row>
    <row r="217" spans="1:9" s="164" customFormat="1" x14ac:dyDescent="0.2">
      <c r="A217" s="16" t="s">
        <v>433</v>
      </c>
      <c r="B217" s="143" t="s">
        <v>434</v>
      </c>
      <c r="C217" s="144" t="s">
        <v>435</v>
      </c>
      <c r="D217" s="150">
        <f>SUM(D14,D15)-D17+D25-SUM(D28,D29,D30)+SUM(D61,D64,D65,D66,D68)+SUM(D85,D86,D89,D91)</f>
        <v>5361510.89585</v>
      </c>
      <c r="E217" s="150">
        <f>SUM(E14,E15)-E17+E25-SUM(E28,E29,E30)+SUM(E61,E64,E65,E66,E68)+SUM(E85,E86,E89,E91)</f>
        <v>5709891.5385000007</v>
      </c>
      <c r="F217" s="150">
        <f>SUM(F14,F15)-F17+F25-SUM(F28,F29,F30)+SUM(F61,F64,F65,F66,F68)+SUM(F85,F86,F89,F91)</f>
        <v>5803279.3526000008</v>
      </c>
      <c r="G217" s="150">
        <f>SUM(G14,G15)-G17+G25-SUM(G28,G29,G30)+SUM(G61,G64,G65,G66,G68)+SUM(G85,G86,G89,G91)</f>
        <v>6079340.2097500004</v>
      </c>
      <c r="H217" s="151">
        <f>SUM(H14,H15)-H17+H25-SUM(H28,H29,H30)+SUM(H61,H64,H65,H66,H68)+SUM(H85,H86,H89,H91)</f>
        <v>6321494.9183</v>
      </c>
      <c r="I217" s="165"/>
    </row>
    <row r="218" spans="1:9" s="164" customFormat="1" x14ac:dyDescent="0.2">
      <c r="A218" s="16" t="s">
        <v>436</v>
      </c>
      <c r="B218" s="143" t="s">
        <v>437</v>
      </c>
      <c r="C218" s="144" t="s">
        <v>438</v>
      </c>
      <c r="D218" s="150">
        <f>SUM(D217,D203)</f>
        <v>5669187.6113499999</v>
      </c>
      <c r="E218" s="150">
        <f t="shared" ref="E218:H218" si="45">SUM(E217,E203)</f>
        <v>6078783.3710000012</v>
      </c>
      <c r="F218" s="150">
        <f t="shared" si="45"/>
        <v>6099673.0601000004</v>
      </c>
      <c r="G218" s="150">
        <f t="shared" si="45"/>
        <v>6449074.8512500003</v>
      </c>
      <c r="H218" s="151">
        <f t="shared" si="45"/>
        <v>6739469.2457999997</v>
      </c>
      <c r="I218" s="165"/>
    </row>
    <row r="219" spans="1:9" s="164" customFormat="1" x14ac:dyDescent="0.2">
      <c r="A219" s="16" t="s">
        <v>439</v>
      </c>
      <c r="B219" s="143" t="s">
        <v>55</v>
      </c>
      <c r="C219" s="144" t="s">
        <v>440</v>
      </c>
      <c r="D219" s="150">
        <f>D215-D217</f>
        <v>1220591.0269499999</v>
      </c>
      <c r="E219" s="150">
        <f t="shared" ref="E219:H220" si="46">E215-E217</f>
        <v>866893.29919999931</v>
      </c>
      <c r="F219" s="150">
        <f t="shared" si="46"/>
        <v>994176.19409999903</v>
      </c>
      <c r="G219" s="150">
        <f t="shared" si="46"/>
        <v>808773.59994999878</v>
      </c>
      <c r="H219" s="151">
        <f t="shared" si="46"/>
        <v>435883.22940000053</v>
      </c>
      <c r="I219" s="165"/>
    </row>
    <row r="220" spans="1:9" s="164" customFormat="1" x14ac:dyDescent="0.2">
      <c r="A220" s="16" t="s">
        <v>441</v>
      </c>
      <c r="B220" s="145" t="s">
        <v>55</v>
      </c>
      <c r="C220" s="146" t="s">
        <v>442</v>
      </c>
      <c r="D220" s="154">
        <f>D216-D218</f>
        <v>993663.55645000003</v>
      </c>
      <c r="E220" s="154">
        <f t="shared" si="46"/>
        <v>583027.78969999868</v>
      </c>
      <c r="F220" s="154">
        <f t="shared" si="46"/>
        <v>787354.15459999908</v>
      </c>
      <c r="G220" s="154">
        <f t="shared" si="46"/>
        <v>546299.68844999932</v>
      </c>
      <c r="H220" s="155">
        <f t="shared" si="46"/>
        <v>141281.48190000094</v>
      </c>
      <c r="I220" s="165"/>
    </row>
    <row r="222" spans="1:9" s="163" customFormat="1" x14ac:dyDescent="0.2">
      <c r="A222" s="38" t="s">
        <v>450</v>
      </c>
      <c r="B222" s="200" t="s">
        <v>455</v>
      </c>
      <c r="C222" s="201"/>
      <c r="D222" s="201"/>
      <c r="E222" s="201"/>
      <c r="F222" s="201"/>
      <c r="G222" s="201"/>
      <c r="H222" s="202"/>
      <c r="I222" s="162"/>
    </row>
    <row r="223" spans="1:9" s="164" customFormat="1" ht="67.5" customHeight="1" x14ac:dyDescent="0.2">
      <c r="A223" s="16"/>
      <c r="B223" s="203" t="s">
        <v>461</v>
      </c>
      <c r="C223" s="204"/>
      <c r="D223" s="205" t="s">
        <v>469</v>
      </c>
      <c r="E223" s="206"/>
      <c r="F223" s="206"/>
      <c r="G223" s="206"/>
      <c r="H223" s="207"/>
    </row>
    <row r="224" spans="1:9" s="164" customFormat="1" ht="67.5" customHeight="1" x14ac:dyDescent="0.2">
      <c r="A224" s="16"/>
      <c r="B224" s="203" t="s">
        <v>462</v>
      </c>
      <c r="C224" s="204"/>
      <c r="D224" s="205" t="s">
        <v>470</v>
      </c>
      <c r="E224" s="206"/>
      <c r="F224" s="206"/>
      <c r="G224" s="206"/>
      <c r="H224" s="207"/>
    </row>
    <row r="225" spans="1:8" s="164" customFormat="1" ht="67.5" customHeight="1" x14ac:dyDescent="0.2">
      <c r="A225" s="16"/>
      <c r="B225" s="195" t="s">
        <v>463</v>
      </c>
      <c r="C225" s="211"/>
      <c r="D225" s="205" t="s">
        <v>471</v>
      </c>
      <c r="E225" s="206"/>
      <c r="F225" s="206"/>
      <c r="G225" s="206"/>
      <c r="H225" s="207"/>
    </row>
  </sheetData>
  <mergeCells count="19">
    <mergeCell ref="D223:H223"/>
    <mergeCell ref="D225:H225"/>
    <mergeCell ref="B223:C223"/>
    <mergeCell ref="B225:C225"/>
    <mergeCell ref="B224:C224"/>
    <mergeCell ref="D224:H224"/>
    <mergeCell ref="D7:H7"/>
    <mergeCell ref="B8:C8"/>
    <mergeCell ref="D8:H8"/>
    <mergeCell ref="B3:H3"/>
    <mergeCell ref="B222:H222"/>
    <mergeCell ref="B10:H10"/>
    <mergeCell ref="B4:C4"/>
    <mergeCell ref="D4:H4"/>
    <mergeCell ref="B5:C5"/>
    <mergeCell ref="D5:H5"/>
    <mergeCell ref="B6:C6"/>
    <mergeCell ref="D6:H6"/>
    <mergeCell ref="B7:C7"/>
  </mergeCells>
  <pageMargins left="0.39370078740157483" right="0.39370078740157483" top="0.59055118110236227" bottom="0.59055118110236227" header="0.31496062992125984" footer="0.31496062992125984"/>
  <pageSetup paperSize="9" scale="51" fitToHeight="0" orientation="portrait" r:id="rId1"/>
  <headerFooter>
    <oddFooter>&amp;LUeli Fink; &amp;D&amp;C&amp;F&amp;RSeite &amp;P von &amp;N</oddFooter>
  </headerFooter>
  <rowBreaks count="3" manualBreakCount="3">
    <brk id="83" min="1" max="6" man="1"/>
    <brk id="110" min="1" max="6" man="1"/>
    <brk id="181" min="1" max="6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Fontana Laura EFV</dc:creator>
  <cp:lastModifiedBy>Fontana Laura EFV</cp:lastModifiedBy>
  <cp:lastPrinted>2025-07-09T09:45:42Z</cp:lastPrinted>
  <dcterms:created xsi:type="dcterms:W3CDTF">2025-05-15T08:03:55Z</dcterms:created>
  <dcterms:modified xsi:type="dcterms:W3CDTF">2025-11-10T15:58:48Z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2025-05-15T08:04:55Z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232dbe40-5830-4e54-ba26-1c9a8ab453da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