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Y:\FP-Archiv\FA\380 Allgemeines\Medien\Homepage\2025\Zahlen\Dateien\Tabellen\"/>
    </mc:Choice>
  </mc:AlternateContent>
  <xr:revisionPtr revIDLastSave="0" documentId="13_ncr:1_{E72E9C22-B138-4BB3-A055-14534740F6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RO" sheetId="3" r:id="rId1"/>
    <sheet name="TOTAL-1" sheetId="12" r:id="rId2"/>
    <sheet name="TOTAL-2" sheetId="2" r:id="rId3"/>
    <sheet name="DFIE" sheetId="4" state="veryHidden" r:id="rId4"/>
  </sheets>
  <definedNames>
    <definedName name="_xlnm.Print_Area" localSheetId="1">'TOTAL-1'!$B$1:$P$33</definedName>
    <definedName name="_xlnm.Print_Area" localSheetId="2">'TOTAL-2'!$B$1:$L$32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G22" i="4"/>
  <c r="F22" i="4"/>
  <c r="D22" i="4"/>
  <c r="G19" i="4"/>
  <c r="F19" i="4"/>
  <c r="E19" i="4"/>
  <c r="G13" i="4"/>
  <c r="E13" i="4"/>
  <c r="G3" i="4"/>
  <c r="E66" i="4" s="1"/>
  <c r="K31" i="2"/>
  <c r="J31" i="2"/>
  <c r="I31" i="2"/>
  <c r="H31" i="2"/>
  <c r="G31" i="2"/>
  <c r="F31" i="2"/>
  <c r="D31" i="2"/>
  <c r="K30" i="2"/>
  <c r="J30" i="2"/>
  <c r="H30" i="2"/>
  <c r="G30" i="2"/>
  <c r="F30" i="2"/>
  <c r="D30" i="2"/>
  <c r="K29" i="2"/>
  <c r="J29" i="2"/>
  <c r="I29" i="2"/>
  <c r="H29" i="2"/>
  <c r="G29" i="2"/>
  <c r="F29" i="2"/>
  <c r="D29" i="2"/>
  <c r="K28" i="2"/>
  <c r="J28" i="2"/>
  <c r="H28" i="2"/>
  <c r="G28" i="2"/>
  <c r="F28" i="2"/>
  <c r="D28" i="2"/>
  <c r="K27" i="2"/>
  <c r="J27" i="2"/>
  <c r="I27" i="2"/>
  <c r="H27" i="2"/>
  <c r="G27" i="2"/>
  <c r="F27" i="2"/>
  <c r="D27" i="2"/>
  <c r="K26" i="2"/>
  <c r="J26" i="2"/>
  <c r="H26" i="2"/>
  <c r="G26" i="2"/>
  <c r="F26" i="2"/>
  <c r="D26" i="2"/>
  <c r="K25" i="2"/>
  <c r="J25" i="2"/>
  <c r="I25" i="2"/>
  <c r="H25" i="2"/>
  <c r="G25" i="2"/>
  <c r="F25" i="2"/>
  <c r="D25" i="2"/>
  <c r="K24" i="2"/>
  <c r="J24" i="2"/>
  <c r="H24" i="2"/>
  <c r="G24" i="2"/>
  <c r="F24" i="2"/>
  <c r="D24" i="2"/>
  <c r="K23" i="2"/>
  <c r="J23" i="2"/>
  <c r="I23" i="2"/>
  <c r="H23" i="2"/>
  <c r="G23" i="2"/>
  <c r="F23" i="2"/>
  <c r="D23" i="2"/>
  <c r="K22" i="2"/>
  <c r="J22" i="2"/>
  <c r="H22" i="2"/>
  <c r="G22" i="2"/>
  <c r="F22" i="2"/>
  <c r="D22" i="2"/>
  <c r="K21" i="2"/>
  <c r="J21" i="2"/>
  <c r="I21" i="2"/>
  <c r="H21" i="2"/>
  <c r="G21" i="2"/>
  <c r="F21" i="2"/>
  <c r="D21" i="2"/>
  <c r="K20" i="2"/>
  <c r="J20" i="2"/>
  <c r="H20" i="2"/>
  <c r="G20" i="2"/>
  <c r="F20" i="2"/>
  <c r="D20" i="2"/>
  <c r="K19" i="2"/>
  <c r="J19" i="2"/>
  <c r="I19" i="2"/>
  <c r="H19" i="2"/>
  <c r="G19" i="2"/>
  <c r="F19" i="2"/>
  <c r="D19" i="2"/>
  <c r="K18" i="2"/>
  <c r="J18" i="2"/>
  <c r="H18" i="2"/>
  <c r="G18" i="2"/>
  <c r="F18" i="2"/>
  <c r="D18" i="2"/>
  <c r="K17" i="2"/>
  <c r="J17" i="2"/>
  <c r="I17" i="2"/>
  <c r="H17" i="2"/>
  <c r="G17" i="2"/>
  <c r="F17" i="2"/>
  <c r="D17" i="2"/>
  <c r="K16" i="2"/>
  <c r="J16" i="2"/>
  <c r="H16" i="2"/>
  <c r="G16" i="2"/>
  <c r="F16" i="2"/>
  <c r="D16" i="2"/>
  <c r="K15" i="2"/>
  <c r="J15" i="2"/>
  <c r="I15" i="2"/>
  <c r="H15" i="2"/>
  <c r="G15" i="2"/>
  <c r="F15" i="2"/>
  <c r="D15" i="2"/>
  <c r="K14" i="2"/>
  <c r="J14" i="2"/>
  <c r="H14" i="2"/>
  <c r="G14" i="2"/>
  <c r="F14" i="2"/>
  <c r="D14" i="2"/>
  <c r="K13" i="2"/>
  <c r="J13" i="2"/>
  <c r="I13" i="2"/>
  <c r="H13" i="2"/>
  <c r="G13" i="2"/>
  <c r="F13" i="2"/>
  <c r="D13" i="2"/>
  <c r="K12" i="2"/>
  <c r="J12" i="2"/>
  <c r="H12" i="2"/>
  <c r="G12" i="2"/>
  <c r="F12" i="2"/>
  <c r="D12" i="2"/>
  <c r="K11" i="2"/>
  <c r="J11" i="2"/>
  <c r="I11" i="2"/>
  <c r="H11" i="2"/>
  <c r="G11" i="2"/>
  <c r="F11" i="2"/>
  <c r="D11" i="2"/>
  <c r="K10" i="2"/>
  <c r="J10" i="2"/>
  <c r="H10" i="2"/>
  <c r="G10" i="2"/>
  <c r="F10" i="2"/>
  <c r="D10" i="2"/>
  <c r="K9" i="2"/>
  <c r="J9" i="2"/>
  <c r="I9" i="2"/>
  <c r="H9" i="2"/>
  <c r="G9" i="2"/>
  <c r="F9" i="2"/>
  <c r="D9" i="2"/>
  <c r="K8" i="2"/>
  <c r="J8" i="2"/>
  <c r="H8" i="2"/>
  <c r="G8" i="2"/>
  <c r="F8" i="2"/>
  <c r="D8" i="2"/>
  <c r="K7" i="2"/>
  <c r="J7" i="2"/>
  <c r="I7" i="2"/>
  <c r="H7" i="2"/>
  <c r="G7" i="2"/>
  <c r="F7" i="2"/>
  <c r="D7" i="2"/>
  <c r="K6" i="2"/>
  <c r="J6" i="2"/>
  <c r="H6" i="2"/>
  <c r="G6" i="2"/>
  <c r="F6" i="2"/>
  <c r="D6" i="2"/>
  <c r="O32" i="12"/>
  <c r="N32" i="12"/>
  <c r="L32" i="12"/>
  <c r="K32" i="12"/>
  <c r="J32" i="12"/>
  <c r="F32" i="12"/>
  <c r="E32" i="12"/>
  <c r="D32" i="12"/>
  <c r="M31" i="12"/>
  <c r="G31" i="12"/>
  <c r="H31" i="12" s="1"/>
  <c r="M30" i="12"/>
  <c r="I30" i="2" s="1"/>
  <c r="H30" i="12"/>
  <c r="E30" i="2" s="1"/>
  <c r="G30" i="12"/>
  <c r="M29" i="12"/>
  <c r="G29" i="12"/>
  <c r="H29" i="12" s="1"/>
  <c r="M28" i="12"/>
  <c r="I28" i="2" s="1"/>
  <c r="H28" i="12"/>
  <c r="P28" i="12" s="1"/>
  <c r="L28" i="2" s="1"/>
  <c r="G28" i="12"/>
  <c r="M27" i="12"/>
  <c r="G27" i="12"/>
  <c r="H27" i="12" s="1"/>
  <c r="M26" i="12"/>
  <c r="I26" i="2" s="1"/>
  <c r="H26" i="12"/>
  <c r="E26" i="2" s="1"/>
  <c r="G26" i="12"/>
  <c r="M25" i="12"/>
  <c r="G25" i="12"/>
  <c r="H25" i="12" s="1"/>
  <c r="M24" i="12"/>
  <c r="I24" i="2" s="1"/>
  <c r="H24" i="12"/>
  <c r="P24" i="12" s="1"/>
  <c r="L24" i="2" s="1"/>
  <c r="G24" i="12"/>
  <c r="M23" i="12"/>
  <c r="G23" i="12"/>
  <c r="H23" i="12" s="1"/>
  <c r="M22" i="12"/>
  <c r="I22" i="2" s="1"/>
  <c r="H22" i="12"/>
  <c r="E22" i="2" s="1"/>
  <c r="G22" i="12"/>
  <c r="M21" i="12"/>
  <c r="G21" i="12"/>
  <c r="H21" i="12" s="1"/>
  <c r="M20" i="12"/>
  <c r="I20" i="2" s="1"/>
  <c r="H20" i="12"/>
  <c r="P20" i="12" s="1"/>
  <c r="L20" i="2" s="1"/>
  <c r="G20" i="12"/>
  <c r="M19" i="12"/>
  <c r="G19" i="12"/>
  <c r="H19" i="12" s="1"/>
  <c r="M18" i="12"/>
  <c r="I18" i="2" s="1"/>
  <c r="H18" i="12"/>
  <c r="E18" i="2" s="1"/>
  <c r="G18" i="12"/>
  <c r="M17" i="12"/>
  <c r="G17" i="12"/>
  <c r="H17" i="12" s="1"/>
  <c r="M16" i="12"/>
  <c r="I16" i="2" s="1"/>
  <c r="H16" i="12"/>
  <c r="P16" i="12" s="1"/>
  <c r="L16" i="2" s="1"/>
  <c r="G16" i="12"/>
  <c r="M15" i="12"/>
  <c r="G15" i="12"/>
  <c r="H15" i="12" s="1"/>
  <c r="M14" i="12"/>
  <c r="I14" i="2" s="1"/>
  <c r="H14" i="12"/>
  <c r="E14" i="2" s="1"/>
  <c r="G14" i="12"/>
  <c r="M13" i="12"/>
  <c r="G13" i="12"/>
  <c r="H13" i="12" s="1"/>
  <c r="M12" i="12"/>
  <c r="I12" i="2" s="1"/>
  <c r="H12" i="12"/>
  <c r="P12" i="12" s="1"/>
  <c r="L12" i="2" s="1"/>
  <c r="G12" i="12"/>
  <c r="M11" i="12"/>
  <c r="G11" i="12"/>
  <c r="H11" i="12" s="1"/>
  <c r="M10" i="12"/>
  <c r="I10" i="2" s="1"/>
  <c r="H10" i="12"/>
  <c r="E10" i="2" s="1"/>
  <c r="G10" i="12"/>
  <c r="M9" i="12"/>
  <c r="G9" i="12"/>
  <c r="H9" i="12" s="1"/>
  <c r="M8" i="12"/>
  <c r="I8" i="2" s="1"/>
  <c r="H8" i="12"/>
  <c r="P8" i="12" s="1"/>
  <c r="L8" i="2" s="1"/>
  <c r="G8" i="12"/>
  <c r="M7" i="12"/>
  <c r="G7" i="12"/>
  <c r="H7" i="12" s="1"/>
  <c r="M6" i="12"/>
  <c r="M32" i="12" s="1"/>
  <c r="H6" i="12"/>
  <c r="E6" i="2" s="1"/>
  <c r="G6" i="12"/>
  <c r="G32" i="12" s="1"/>
  <c r="B76" i="4"/>
  <c r="B9" i="4"/>
  <c r="B45" i="4"/>
  <c r="B28" i="4"/>
  <c r="B54" i="4"/>
  <c r="B77" i="4"/>
  <c r="B39" i="4"/>
  <c r="B48" i="4"/>
  <c r="B30" i="4"/>
  <c r="B12" i="4"/>
  <c r="B49" i="4"/>
  <c r="B38" i="4"/>
  <c r="B17" i="4"/>
  <c r="B20" i="4"/>
  <c r="B36" i="4"/>
  <c r="B62" i="4"/>
  <c r="B78" i="4"/>
  <c r="B65" i="4"/>
  <c r="B21" i="4"/>
  <c r="B52" i="4"/>
  <c r="B11" i="4"/>
  <c r="B35" i="4"/>
  <c r="B61" i="4"/>
  <c r="B16" i="4"/>
  <c r="B40" i="4"/>
  <c r="B74" i="4"/>
  <c r="B34" i="4"/>
  <c r="B29" i="4"/>
  <c r="B27" i="4"/>
  <c r="B50" i="4"/>
  <c r="B18" i="4"/>
  <c r="B46" i="4"/>
  <c r="B56" i="4"/>
  <c r="B31" i="4"/>
  <c r="B55" i="4"/>
  <c r="B14" i="4"/>
  <c r="B32" i="4"/>
  <c r="B58" i="4"/>
  <c r="B26" i="4"/>
  <c r="B67" i="4"/>
  <c r="B10" i="4"/>
  <c r="B41" i="4"/>
  <c r="B70" i="4"/>
  <c r="B23" i="4"/>
  <c r="B22" i="4"/>
  <c r="B47" i="4"/>
  <c r="B25" i="4"/>
  <c r="B37" i="4"/>
  <c r="B15" i="4"/>
  <c r="B80" i="4"/>
  <c r="B59" i="4"/>
  <c r="B68" i="4"/>
  <c r="B60" i="4"/>
  <c r="B79" i="4"/>
  <c r="B24" i="4"/>
  <c r="B42" i="4"/>
  <c r="B44" i="4"/>
  <c r="B73" i="4"/>
  <c r="B33" i="4"/>
  <c r="B57" i="4"/>
  <c r="B64" i="4"/>
  <c r="B43" i="4"/>
  <c r="B63" i="4"/>
  <c r="B71" i="4"/>
  <c r="B53" i="4"/>
  <c r="B72" i="4"/>
  <c r="B51" i="4"/>
  <c r="B69" i="4"/>
  <c r="B75" i="4"/>
  <c r="G4" i="2" l="1"/>
  <c r="J4" i="12"/>
  <c r="B32" i="12"/>
  <c r="B12" i="2"/>
  <c r="B20" i="2"/>
  <c r="B28" i="2"/>
  <c r="H4" i="2"/>
  <c r="B11" i="2"/>
  <c r="E5" i="12"/>
  <c r="K4" i="12"/>
  <c r="B33" i="12"/>
  <c r="B13" i="2"/>
  <c r="B21" i="2"/>
  <c r="B29" i="2"/>
  <c r="B2" i="2"/>
  <c r="I4" i="2"/>
  <c r="J3" i="12"/>
  <c r="B27" i="2"/>
  <c r="E1" i="3"/>
  <c r="C17" i="3"/>
  <c r="E2" i="3"/>
  <c r="C18" i="3"/>
  <c r="B13" i="3"/>
  <c r="C41" i="3"/>
  <c r="B2" i="12"/>
  <c r="F5" i="12"/>
  <c r="L4" i="12"/>
  <c r="B6" i="2"/>
  <c r="B14" i="2"/>
  <c r="B22" i="2"/>
  <c r="B30" i="2"/>
  <c r="C3" i="2"/>
  <c r="J3" i="2"/>
  <c r="P3" i="12"/>
  <c r="B19" i="2"/>
  <c r="C42" i="3"/>
  <c r="D3" i="12"/>
  <c r="H4" i="12"/>
  <c r="G5" i="12"/>
  <c r="M4" i="12"/>
  <c r="B7" i="2"/>
  <c r="B15" i="2"/>
  <c r="B23" i="2"/>
  <c r="B31" i="2"/>
  <c r="D3" i="2"/>
  <c r="J4" i="2"/>
  <c r="C43" i="3"/>
  <c r="C3" i="12"/>
  <c r="D4" i="12"/>
  <c r="N3" i="12"/>
  <c r="B8" i="2"/>
  <c r="B16" i="2"/>
  <c r="B24" i="2"/>
  <c r="E3" i="2"/>
  <c r="K4" i="2"/>
  <c r="E4" i="12"/>
  <c r="N4" i="12"/>
  <c r="B9" i="2"/>
  <c r="B17" i="2"/>
  <c r="B25" i="2"/>
  <c r="F3" i="2"/>
  <c r="L3" i="2"/>
  <c r="I3" i="12"/>
  <c r="O4" i="12"/>
  <c r="B10" i="2"/>
  <c r="B18" i="2"/>
  <c r="B26" i="2"/>
  <c r="F4" i="2"/>
  <c r="B32" i="2"/>
  <c r="E31" i="2"/>
  <c r="P31" i="12"/>
  <c r="L31" i="2" s="1"/>
  <c r="P25" i="12"/>
  <c r="L25" i="2" s="1"/>
  <c r="E25" i="2"/>
  <c r="E11" i="2"/>
  <c r="P11" i="12"/>
  <c r="L11" i="2" s="1"/>
  <c r="E9" i="2"/>
  <c r="P9" i="12"/>
  <c r="L9" i="2" s="1"/>
  <c r="E19" i="2"/>
  <c r="P19" i="12"/>
  <c r="L19" i="2" s="1"/>
  <c r="P17" i="12"/>
  <c r="L17" i="2" s="1"/>
  <c r="E17" i="2"/>
  <c r="E15" i="2"/>
  <c r="P15" i="12"/>
  <c r="L15" i="2" s="1"/>
  <c r="P13" i="12"/>
  <c r="L13" i="2" s="1"/>
  <c r="E13" i="2"/>
  <c r="P29" i="12"/>
  <c r="L29" i="2" s="1"/>
  <c r="E29" i="2"/>
  <c r="E27" i="2"/>
  <c r="P27" i="12"/>
  <c r="L27" i="2" s="1"/>
  <c r="P21" i="12"/>
  <c r="L21" i="2" s="1"/>
  <c r="E21" i="2"/>
  <c r="E7" i="2"/>
  <c r="P7" i="12"/>
  <c r="L7" i="2" s="1"/>
  <c r="E23" i="2"/>
  <c r="P23" i="12"/>
  <c r="L23" i="2" s="1"/>
  <c r="I6" i="2"/>
  <c r="G66" i="4"/>
  <c r="E16" i="2"/>
  <c r="P22" i="12"/>
  <c r="L22" i="2" s="1"/>
  <c r="E8" i="2"/>
  <c r="E12" i="2"/>
  <c r="E20" i="2"/>
  <c r="E24" i="2"/>
  <c r="E28" i="2"/>
  <c r="P6" i="12"/>
  <c r="P10" i="12"/>
  <c r="L10" i="2" s="1"/>
  <c r="P14" i="12"/>
  <c r="L14" i="2" s="1"/>
  <c r="P18" i="12"/>
  <c r="L18" i="2" s="1"/>
  <c r="P26" i="12"/>
  <c r="L26" i="2" s="1"/>
  <c r="P30" i="12"/>
  <c r="L30" i="2" s="1"/>
  <c r="H32" i="12"/>
  <c r="D13" i="4"/>
  <c r="D66" i="4"/>
  <c r="F13" i="4"/>
  <c r="D19" i="4"/>
  <c r="E22" i="4"/>
  <c r="B19" i="4"/>
  <c r="B66" i="4"/>
  <c r="B13" i="4"/>
  <c r="B14" i="3" l="1"/>
  <c r="B1" i="12"/>
  <c r="B1" i="2"/>
  <c r="P32" i="12"/>
  <c r="L6" i="2"/>
</calcChain>
</file>

<file path=xl/sharedStrings.xml><?xml version="1.0" encoding="utf-8"?>
<sst xmlns="http://schemas.openxmlformats.org/spreadsheetml/2006/main" count="460" uniqueCount="242">
  <si>
    <t>in CHF 1'000; (+) Belastung Kanton; (-) Entlastung Kanton</t>
  </si>
  <si>
    <t>horizontal</t>
  </si>
  <si>
    <t>vertikal</t>
  </si>
  <si>
    <t>Total</t>
  </si>
  <si>
    <t>GLA</t>
  </si>
  <si>
    <t>SLA A-C</t>
  </si>
  <si>
    <t>SLA F</t>
  </si>
  <si>
    <t>Auszahlung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</si>
  <si>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</si>
  <si>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</si>
  <si>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</si>
  <si>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</si>
  <si>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</si>
  <si>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</si>
  <si>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</si>
  <si>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</si>
  <si>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</si>
  <si>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</si>
  <si>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</si>
  <si>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</si>
  <si>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</si>
  <si>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</si>
  <si>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</si>
  <si>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</si>
  <si>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</si>
  <si>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</si>
  <si>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</si>
  <si>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</si>
  <si>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</si>
  <si>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</si>
  <si>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</si>
  <si>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</si>
  <si>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</si>
  <si>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</si>
  <si>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in CHF; (+) Belastung Kanton; (-) Entlastung Kanton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</si>
  <si>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</si>
  <si>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</si>
  <si>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</si>
  <si>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</si>
  <si>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</si>
  <si>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</si>
  <si>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</si>
  <si>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</si>
  <si>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</si>
  <si>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</si>
  <si>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</si>
  <si>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</si>
  <si>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</si>
  <si>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</si>
  <si>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</si>
  <si>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</si>
  <si>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</si>
  <si>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</si>
  <si>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</si>
  <si>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</si>
  <si>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</si>
  <si>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</si>
  <si>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</si>
  <si>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</si>
  <si>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</si>
  <si>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</si>
  <si>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Ressourcenausgleich</t>
  </si>
  <si>
    <t>Lastenausgleich</t>
  </si>
  <si>
    <t>RI</t>
  </si>
  <si>
    <t>Schweiz</t>
  </si>
  <si>
    <t>Referenzjahr</t>
  </si>
  <si>
    <t>Berechnungsdatum</t>
  </si>
  <si>
    <t>Berechnungs-ID</t>
  </si>
  <si>
    <t>Beschriftung der Tabellen</t>
  </si>
  <si>
    <t>Péréquation des ressources</t>
  </si>
  <si>
    <t>Compensation des charges</t>
  </si>
  <si>
    <t>CCG</t>
  </si>
  <si>
    <t>CCS A-C</t>
  </si>
  <si>
    <t>CCS F</t>
  </si>
  <si>
    <t>Suisse</t>
  </si>
  <si>
    <t>Zurich</t>
  </si>
  <si>
    <t>Berne</t>
  </si>
  <si>
    <t>Lucerne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</si>
  <si>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</si>
  <si>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</si>
  <si>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</si>
  <si>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</si>
  <si>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</si>
  <si>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</si>
  <si>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</si>
  <si>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</si>
  <si>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</si>
  <si>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</si>
  <si>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</si>
  <si>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St-Gall</t>
  </si>
  <si>
    <t>Grisons</t>
  </si>
  <si>
    <t>Argovie</t>
  </si>
  <si>
    <t>Thurgovie</t>
  </si>
  <si>
    <t>Vaud</t>
  </si>
  <si>
    <t>Valais</t>
  </si>
  <si>
    <t>Neuchâtel</t>
  </si>
  <si>
    <t>Genève</t>
  </si>
  <si>
    <t>IR</t>
  </si>
  <si>
    <t>Wählen Sie Ihre Sprache</t>
  </si>
  <si>
    <t>Choisissez votre langue</t>
  </si>
  <si>
    <t>Selezionare la vostra lingua</t>
  </si>
  <si>
    <t>Choose your language</t>
  </si>
  <si>
    <t>Deutsch</t>
  </si>
  <si>
    <t>Français</t>
  </si>
  <si>
    <t>Italiano</t>
  </si>
  <si>
    <t>English</t>
  </si>
  <si>
    <t>Sprache</t>
  </si>
  <si>
    <t>Finanzausgleich zwischen Bund und Kantonen</t>
  </si>
  <si>
    <t>Péréquation financière entre la Confédération et les cantons</t>
  </si>
  <si>
    <t>Eidgenössisches Finanzdepartement EFD</t>
  </si>
  <si>
    <t>Eidgenössische Finanzverwaltung EFV</t>
  </si>
  <si>
    <t>Département fédéral des finances DFF</t>
  </si>
  <si>
    <t>Administration fédérale des finances AFF</t>
  </si>
  <si>
    <t>Zahlungen in 1000 CHF</t>
  </si>
  <si>
    <t>Zahlungen in Franken pro Einwohner</t>
  </si>
  <si>
    <t xml:space="preserve"> </t>
  </si>
  <si>
    <t xml:space="preserve">Die Sprache wird über das Steuerelement auf dem </t>
  </si>
  <si>
    <t>Tabellenblatt "INTRO" ausgewählt.</t>
  </si>
  <si>
    <t>Paiements en francs par habitant</t>
  </si>
  <si>
    <t>Auswahl der Sprache</t>
  </si>
  <si>
    <t>Federal Department of Finance FDF</t>
  </si>
  <si>
    <t>in CHF 1,000; (+) cantonal burden; (-) cantonal relief</t>
  </si>
  <si>
    <t>Payments in CHF per capita</t>
  </si>
  <si>
    <t>Resource equalization</t>
  </si>
  <si>
    <t>Horizontal</t>
  </si>
  <si>
    <t>Outpayment</t>
  </si>
  <si>
    <t>Vertical</t>
  </si>
  <si>
    <t>GCC</t>
  </si>
  <si>
    <t>SCC A-C</t>
  </si>
  <si>
    <t>SCC F</t>
  </si>
  <si>
    <t>Cost compensation</t>
  </si>
  <si>
    <t>Switzerland</t>
  </si>
  <si>
    <t>Ticino</t>
  </si>
  <si>
    <t>Geneva</t>
  </si>
  <si>
    <t>in CHF; (+) cantonal burden; (-) cantonal relief</t>
  </si>
  <si>
    <t>Federal Finance Administration FFA</t>
  </si>
  <si>
    <t>Fiscal equalization between the Confederation and the cantons</t>
  </si>
  <si>
    <t>Payments in CHF 1,000</t>
  </si>
  <si>
    <t>Basel Stadt</t>
  </si>
  <si>
    <t>Basel Landschaft</t>
  </si>
  <si>
    <t>Paiements en milliers de francs</t>
  </si>
  <si>
    <t>Dipartimento federale delle finanze DFF</t>
  </si>
  <si>
    <t>Amministrazione federale delle finanze AFF</t>
  </si>
  <si>
    <t>Perequazione finanziaria tra Confederazione e Cantoni</t>
  </si>
  <si>
    <t>Pagamenti in 1000 CHF</t>
  </si>
  <si>
    <t>Pagamenti in franchi per abitante</t>
  </si>
  <si>
    <t>Perequazione delle risorse</t>
  </si>
  <si>
    <t>orizzontale</t>
  </si>
  <si>
    <t>verticale</t>
  </si>
  <si>
    <t>Totale</t>
  </si>
  <si>
    <t>Versamento</t>
  </si>
  <si>
    <t>Compensazione degli oneri</t>
  </si>
  <si>
    <t>PAG</t>
  </si>
  <si>
    <t>PAS A-C</t>
  </si>
  <si>
    <t>PAS F</t>
  </si>
  <si>
    <t>Svizzera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</si>
  <si>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</si>
  <si>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</si>
  <si>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</si>
  <si>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</si>
  <si>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</si>
  <si>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</si>
  <si>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</si>
  <si>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</si>
  <si>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</si>
  <si>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</si>
  <si>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</si>
  <si>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</si>
  <si>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</si>
  <si>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</si>
  <si>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</si>
  <si>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</si>
  <si>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</si>
  <si>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</si>
  <si>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</si>
  <si>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Vallese</t>
  </si>
  <si>
    <t>Ginevra</t>
  </si>
  <si>
    <t>Giura</t>
  </si>
  <si>
    <t>En milliers de francs; (+) charge pour le canton; (-) allégement pour le canton</t>
  </si>
  <si>
    <t>En francs; (+) charge pour le canton; (-) allégement pour le canton</t>
  </si>
  <si>
    <t>Index
SSE
nach
RA</t>
  </si>
  <si>
    <t>Massgebende
Wohnbevölkerung</t>
  </si>
  <si>
    <t>Ressourcen-
ausgleich</t>
  </si>
  <si>
    <t>Härte-
ausgleich</t>
  </si>
  <si>
    <t>in 1000 CHF; (+) Aggravio per il Cantone ; (-) Sgravio per il Cantone</t>
  </si>
  <si>
    <t>in CHF; (+) Aggravio per il Cantone ; (-) Sgravio per il Cantone</t>
  </si>
  <si>
    <t>Indice
RFS
après
PR</t>
  </si>
  <si>
    <t>Population
résidante
déterminante</t>
  </si>
  <si>
    <t>Péréquation
des
ressources</t>
  </si>
  <si>
    <t>Compensation
des cas de
rigueur</t>
  </si>
  <si>
    <t>Indice
GFS
dopo
PR</t>
  </si>
  <si>
    <t>Popolazione
residente
determinante</t>
  </si>
  <si>
    <t>Perequazione
delle risorse</t>
  </si>
  <si>
    <t>Compensazione
dei casi di
rigore</t>
  </si>
  <si>
    <t>STR
index
after
RE</t>
  </si>
  <si>
    <t>Relevant
resident
population</t>
  </si>
  <si>
    <t>Resource
equalization</t>
  </si>
  <si>
    <t>Cohesion
fund</t>
  </si>
  <si>
    <t>Année de référence</t>
  </si>
  <si>
    <t>Anno di riferimento</t>
  </si>
  <si>
    <t>Reference year</t>
  </si>
  <si>
    <t>Date de calcul</t>
  </si>
  <si>
    <t>Calculation date</t>
  </si>
  <si>
    <t>Code de calcul</t>
  </si>
  <si>
    <t>Calculation ID</t>
  </si>
  <si>
    <t>Calcolato il</t>
  </si>
  <si>
    <t>Codice calcolo</t>
  </si>
  <si>
    <t>Ergänzungs-
beitrag</t>
  </si>
  <si>
    <t>Contributo
complementare</t>
  </si>
  <si>
    <t>Supplementary
contribution</t>
  </si>
  <si>
    <t>Contribution
complémen-
taire</t>
  </si>
  <si>
    <t>Temporäre Massnahmen</t>
  </si>
  <si>
    <t>Mesures temporaires</t>
  </si>
  <si>
    <t>Misure temporanee</t>
  </si>
  <si>
    <t>Temporary measures</t>
  </si>
  <si>
    <t>Compensa-
tion des cas
de rigueur</t>
  </si>
  <si>
    <t>Compensa-
zione dei casi
di rigore</t>
  </si>
  <si>
    <t>Contributo
complemen-
tare</t>
  </si>
  <si>
    <t>Supple-
mentary
contribution</t>
  </si>
  <si>
    <t>Montant reçu</t>
  </si>
  <si>
    <t>Einzahlung
horizontal</t>
  </si>
  <si>
    <t>Montant
versé
horizontal</t>
  </si>
  <si>
    <t>Contributo
orizzontale</t>
  </si>
  <si>
    <t>Inpayment
horizontal</t>
  </si>
  <si>
    <t>TOTAL 1</t>
  </si>
  <si>
    <t>TOTAL 2</t>
  </si>
  <si>
    <t>Information für Compare - Spalten TM</t>
  </si>
  <si>
    <t>HA</t>
  </si>
  <si>
    <t>EB</t>
  </si>
  <si>
    <t xml:space="preserve">RI = Ressourcenindex; GLA = Geografisch-topografischer Lastenausgleich; 
SLA = Soziodemografischer Lastenausgleich; A-C = Bereiche Armut, Altersstruktur, Ausländerintegration; F = Kernstadtproblematik
</t>
  </si>
  <si>
    <t>IR = indice des ressources; CCG = compensation des charges excessives dues à des facteurs géo-topographiques; 
CCS = compensation des charges excessives dues à des facteurs socio-démographiques; 
A-C = domaines pauvreté, structure d'âge, intégration des étrangers; F = problématique des villes-centres</t>
  </si>
  <si>
    <t xml:space="preserve">IR = indice delle risorse; PAG = perequazione dell’aggravio geotopografico; 
PAS = perequazione dell’aggravio sociodemografico; A-C = ambiti povertà, struttura di età e integrazione degli stranieri; F = problematica delle città polo
</t>
  </si>
  <si>
    <t xml:space="preserve">RI = resource index; GCC = geographical/topographic cost compensation;
SCC = socio-demographic cost compensation; A-C = areas poverty, age structure, immigrant integration; F = core city issues
</t>
  </si>
  <si>
    <t xml:space="preserve">RI = Ressourcenindex; RA = Ressourcenausgleich; SSE = Standardisierter Steuerertrag; GLA = Geografisch-topografischer Lastenausgleich; 
SLA = Soziodemografischer Lastenausgleich; A-C = Bereiche Armut, Altersstruktur, Ausländerintegration; F = Kernstadtproblematik
</t>
  </si>
  <si>
    <t>IR = indice des ressources; PR = péréquation des ressources; RFS = recettes fiscales standardisées; 
CCG = compensation des charges excessives dues à des facteurs géo-topographiques; CCS = compensation des charges excessives dues à  
des facteurs socio-démographiques; A-C = domaines pauvreté, structure d'âge, intégration des étrangers; F = problématique des villes-centres</t>
  </si>
  <si>
    <t xml:space="preserve">IR = indice delle risorse; PR = perequazione delle risorse; GFS = gettito fiscale standardizzato; PAG = perequazione dell’aggravio geotopografico; 
PAS = perequazione dell’aggravio sociodemografico; A-C = ambiti povertà, struttura di età e integrazione degli stranieri; F = problematica delle città polo
</t>
  </si>
  <si>
    <t xml:space="preserve">RI = resource index; RE = resource equalization; STR = standardized tax revenue; GCC = geographical/topographic cost compensation; 
SCC = socio-demographic cost compensation; A-C = areas poverty, age structure, immigrant integration; F = core city issues
</t>
  </si>
  <si>
    <t>Version</t>
  </si>
  <si>
    <t>Datum</t>
  </si>
  <si>
    <t>26.0</t>
  </si>
  <si>
    <t>19.05.2025</t>
  </si>
  <si>
    <t>FA-2026-250519090513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</si>
</sst>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 ;\-0.0_ ;0.0_ ;@_ "/>
    <numFmt numFmtId="165" formatCode="#,##0_ ;\-#,##0_ ;0_ ;@_ "/>
  </numFmts>
  <fonts count="16" x14ac:knownFonts="1">
    <font>
      <sz val="10"/>
      <name val="Arial"/>
    </font>
    <font>
      <sz val="8"/>
      <color rgb="FF0000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</font>
    <font>
      <sz val="8.5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0070C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9"/>
      <color rgb="FF000000"/>
      <name val="Arial"/>
      <family val="2"/>
    </font>
    <font>
      <b/>
      <i/>
      <sz val="10"/>
      <color rgb="FF000000"/>
      <name val="Arial"/>
      <family val="2"/>
    </font>
    <font>
      <i/>
      <sz val="8"/>
      <color rgb="FF000000"/>
      <name val="Arial"/>
      <family val="2"/>
    </font>
    <font>
      <sz val="8"/>
      <color theme="0" tint="-0.499984740745262"/>
      <name val="Arial"/>
      <family val="2"/>
    </font>
    <font>
      <b/>
      <sz val="9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E0EDF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99FF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2" xfId="0" applyFont="1" applyBorder="1"/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left" vertical="center" indent="1"/>
    </xf>
    <xf numFmtId="0" fontId="9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2" fillId="0" borderId="7" xfId="0" applyNumberFormat="1" applyFont="1" applyBorder="1" applyAlignment="1">
      <alignment vertical="center"/>
    </xf>
    <xf numFmtId="165" fontId="5" fillId="0" borderId="7" xfId="0" applyNumberFormat="1" applyFont="1" applyBorder="1" applyAlignment="1">
      <alignment vertical="center"/>
    </xf>
    <xf numFmtId="165" fontId="5" fillId="0" borderId="8" xfId="0" applyNumberFormat="1" applyFont="1" applyBorder="1" applyAlignment="1">
      <alignment vertical="center"/>
    </xf>
    <xf numFmtId="165" fontId="2" fillId="0" borderId="9" xfId="0" applyNumberFormat="1" applyFont="1" applyBorder="1" applyAlignment="1">
      <alignment vertical="center"/>
    </xf>
    <xf numFmtId="165" fontId="9" fillId="0" borderId="8" xfId="0" applyNumberFormat="1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vertical="center"/>
    </xf>
    <xf numFmtId="164" fontId="12" fillId="0" borderId="20" xfId="0" applyNumberFormat="1" applyFont="1" applyBorder="1" applyAlignment="1">
      <alignment vertical="center"/>
    </xf>
    <xf numFmtId="164" fontId="10" fillId="0" borderId="20" xfId="0" applyNumberFormat="1" applyFont="1" applyBorder="1" applyAlignment="1">
      <alignment vertical="center"/>
    </xf>
    <xf numFmtId="165" fontId="5" fillId="0" borderId="22" xfId="0" applyNumberFormat="1" applyFont="1" applyBorder="1" applyAlignment="1">
      <alignment vertical="center"/>
    </xf>
    <xf numFmtId="165" fontId="5" fillId="0" borderId="18" xfId="0" applyNumberFormat="1" applyFont="1" applyBorder="1" applyAlignment="1">
      <alignment vertical="center"/>
    </xf>
    <xf numFmtId="165" fontId="9" fillId="0" borderId="23" xfId="0" applyNumberFormat="1" applyFont="1" applyBorder="1" applyAlignment="1">
      <alignment vertical="center"/>
    </xf>
    <xf numFmtId="0" fontId="5" fillId="0" borderId="0" xfId="0" applyFont="1" applyAlignment="1">
      <alignment wrapText="1"/>
    </xf>
    <xf numFmtId="165" fontId="9" fillId="0" borderId="24" xfId="0" applyNumberFormat="1" applyFont="1" applyBorder="1" applyAlignment="1">
      <alignment vertical="center"/>
    </xf>
    <xf numFmtId="165" fontId="9" fillId="0" borderId="15" xfId="0" applyNumberFormat="1" applyFont="1" applyBorder="1" applyAlignment="1">
      <alignment vertical="center"/>
    </xf>
    <xf numFmtId="165" fontId="9" fillId="0" borderId="18" xfId="0" applyNumberFormat="1" applyFont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165" fontId="2" fillId="0" borderId="25" xfId="0" applyNumberFormat="1" applyFont="1" applyBorder="1" applyAlignment="1">
      <alignment vertical="center"/>
    </xf>
    <xf numFmtId="165" fontId="2" fillId="0" borderId="22" xfId="0" applyNumberFormat="1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vertical="center"/>
    </xf>
    <xf numFmtId="165" fontId="2" fillId="3" borderId="25" xfId="0" applyNumberFormat="1" applyFont="1" applyFill="1" applyBorder="1" applyAlignment="1">
      <alignment vertical="center"/>
    </xf>
    <xf numFmtId="165" fontId="2" fillId="3" borderId="22" xfId="0" applyNumberFormat="1" applyFont="1" applyFill="1" applyBorder="1" applyAlignment="1">
      <alignment vertical="center"/>
    </xf>
    <xf numFmtId="165" fontId="5" fillId="3" borderId="22" xfId="0" applyNumberFormat="1" applyFont="1" applyFill="1" applyBorder="1" applyAlignment="1">
      <alignment vertical="center"/>
    </xf>
    <xf numFmtId="165" fontId="5" fillId="3" borderId="18" xfId="0" applyNumberFormat="1" applyFont="1" applyFill="1" applyBorder="1" applyAlignment="1">
      <alignment vertical="center"/>
    </xf>
    <xf numFmtId="0" fontId="10" fillId="0" borderId="0" xfId="0" applyFont="1"/>
    <xf numFmtId="165" fontId="9" fillId="3" borderId="18" xfId="0" applyNumberFormat="1" applyFont="1" applyFill="1" applyBorder="1" applyAlignment="1">
      <alignment vertical="center"/>
    </xf>
    <xf numFmtId="165" fontId="2" fillId="3" borderId="26" xfId="0" applyNumberFormat="1" applyFont="1" applyFill="1" applyBorder="1" applyAlignment="1">
      <alignment vertical="center"/>
    </xf>
    <xf numFmtId="165" fontId="2" fillId="0" borderId="26" xfId="0" applyNumberFormat="1" applyFont="1" applyBorder="1" applyAlignment="1">
      <alignment vertical="center"/>
    </xf>
    <xf numFmtId="0" fontId="9" fillId="0" borderId="5" xfId="0" applyFont="1" applyBorder="1" applyAlignment="1">
      <alignment wrapText="1"/>
    </xf>
    <xf numFmtId="165" fontId="9" fillId="0" borderId="27" xfId="0" applyNumberFormat="1" applyFont="1" applyBorder="1" applyAlignment="1">
      <alignment vertical="center"/>
    </xf>
    <xf numFmtId="0" fontId="9" fillId="0" borderId="4" xfId="0" applyFont="1" applyBorder="1" applyAlignment="1">
      <alignment wrapText="1"/>
    </xf>
    <xf numFmtId="165" fontId="5" fillId="0" borderId="6" xfId="0" applyNumberFormat="1" applyFont="1" applyBorder="1" applyAlignment="1">
      <alignment horizontal="right" vertical="center" indent="1"/>
    </xf>
    <xf numFmtId="165" fontId="5" fillId="0" borderId="9" xfId="0" applyNumberFormat="1" applyFont="1" applyBorder="1" applyAlignment="1">
      <alignment horizontal="right" vertical="center" indent="1"/>
    </xf>
    <xf numFmtId="165" fontId="5" fillId="3" borderId="26" xfId="0" applyNumberFormat="1" applyFont="1" applyFill="1" applyBorder="1" applyAlignment="1">
      <alignment horizontal="right" vertical="center" indent="1"/>
    </xf>
    <xf numFmtId="165" fontId="5" fillId="0" borderId="26" xfId="0" applyNumberFormat="1" applyFont="1" applyBorder="1" applyAlignment="1">
      <alignment horizontal="right" vertical="center" indent="1"/>
    </xf>
    <xf numFmtId="165" fontId="5" fillId="3" borderId="12" xfId="0" applyNumberFormat="1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65" fontId="10" fillId="0" borderId="5" xfId="0" applyNumberFormat="1" applyFont="1" applyBorder="1" applyAlignment="1">
      <alignment vertical="center"/>
    </xf>
    <xf numFmtId="165" fontId="5" fillId="0" borderId="5" xfId="0" applyNumberFormat="1" applyFont="1" applyBorder="1" applyAlignment="1">
      <alignment horizontal="right" vertical="center" indent="1"/>
    </xf>
    <xf numFmtId="165" fontId="5" fillId="0" borderId="7" xfId="0" applyNumberFormat="1" applyFont="1" applyBorder="1" applyAlignment="1">
      <alignment horizontal="right" vertical="center" indent="1"/>
    </xf>
    <xf numFmtId="165" fontId="5" fillId="0" borderId="8" xfId="0" applyNumberFormat="1" applyFont="1" applyBorder="1" applyAlignment="1">
      <alignment horizontal="right" vertical="center" indent="1"/>
    </xf>
    <xf numFmtId="165" fontId="9" fillId="0" borderId="8" xfId="0" applyNumberFormat="1" applyFont="1" applyBorder="1" applyAlignment="1">
      <alignment horizontal="right" vertical="center" indent="1"/>
    </xf>
    <xf numFmtId="0" fontId="9" fillId="0" borderId="3" xfId="0" applyFont="1" applyBorder="1" applyAlignment="1">
      <alignment wrapText="1"/>
    </xf>
    <xf numFmtId="165" fontId="5" fillId="0" borderId="4" xfId="0" applyNumberFormat="1" applyFont="1" applyBorder="1" applyAlignment="1">
      <alignment horizontal="right" vertical="center" indent="1"/>
    </xf>
    <xf numFmtId="165" fontId="5" fillId="0" borderId="25" xfId="0" applyNumberFormat="1" applyFont="1" applyBorder="1" applyAlignment="1">
      <alignment horizontal="right" vertical="center" indent="1"/>
    </xf>
    <xf numFmtId="165" fontId="5" fillId="0" borderId="22" xfId="0" applyNumberFormat="1" applyFont="1" applyBorder="1" applyAlignment="1">
      <alignment horizontal="right" vertical="center" indent="1"/>
    </xf>
    <xf numFmtId="165" fontId="5" fillId="0" borderId="18" xfId="0" applyNumberFormat="1" applyFont="1" applyBorder="1" applyAlignment="1">
      <alignment horizontal="right" vertical="center" indent="1"/>
    </xf>
    <xf numFmtId="165" fontId="9" fillId="0" borderId="18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left" vertical="top" wrapText="1"/>
    </xf>
    <xf numFmtId="165" fontId="10" fillId="0" borderId="4" xfId="0" applyNumberFormat="1" applyFont="1" applyBorder="1" applyAlignment="1">
      <alignment vertical="center"/>
    </xf>
    <xf numFmtId="0" fontId="5" fillId="3" borderId="4" xfId="0" applyFont="1" applyFill="1" applyBorder="1" applyAlignment="1">
      <alignment horizontal="left" vertical="center"/>
    </xf>
    <xf numFmtId="165" fontId="10" fillId="3" borderId="4" xfId="0" applyNumberFormat="1" applyFont="1" applyFill="1" applyBorder="1" applyAlignment="1">
      <alignment vertical="center"/>
    </xf>
    <xf numFmtId="165" fontId="5" fillId="3" borderId="4" xfId="0" applyNumberFormat="1" applyFont="1" applyFill="1" applyBorder="1" applyAlignment="1">
      <alignment horizontal="right" vertical="center" indent="1"/>
    </xf>
    <xf numFmtId="165" fontId="5" fillId="3" borderId="25" xfId="0" applyNumberFormat="1" applyFont="1" applyFill="1" applyBorder="1" applyAlignment="1">
      <alignment horizontal="right" vertical="center" indent="1"/>
    </xf>
    <xf numFmtId="165" fontId="5" fillId="3" borderId="22" xfId="0" applyNumberFormat="1" applyFont="1" applyFill="1" applyBorder="1" applyAlignment="1">
      <alignment horizontal="right" vertical="center" indent="1"/>
    </xf>
    <xf numFmtId="165" fontId="5" fillId="3" borderId="18" xfId="0" applyNumberFormat="1" applyFont="1" applyFill="1" applyBorder="1" applyAlignment="1">
      <alignment horizontal="right" vertical="center" indent="1"/>
    </xf>
    <xf numFmtId="165" fontId="9" fillId="3" borderId="18" xfId="0" applyNumberFormat="1" applyFont="1" applyFill="1" applyBorder="1" applyAlignment="1">
      <alignment horizontal="right" vertical="center" indent="1"/>
    </xf>
    <xf numFmtId="0" fontId="5" fillId="3" borderId="3" xfId="0" applyFont="1" applyFill="1" applyBorder="1" applyAlignment="1">
      <alignment horizontal="left" vertical="center"/>
    </xf>
    <xf numFmtId="165" fontId="10" fillId="3" borderId="3" xfId="0" applyNumberFormat="1" applyFont="1" applyFill="1" applyBorder="1" applyAlignment="1">
      <alignment vertical="center"/>
    </xf>
    <xf numFmtId="164" fontId="10" fillId="3" borderId="3" xfId="0" applyNumberFormat="1" applyFont="1" applyFill="1" applyBorder="1" applyAlignment="1">
      <alignment vertical="center"/>
    </xf>
    <xf numFmtId="165" fontId="5" fillId="3" borderId="3" xfId="0" applyNumberFormat="1" applyFont="1" applyFill="1" applyBorder="1" applyAlignment="1">
      <alignment horizontal="right" vertical="center" indent="1"/>
    </xf>
    <xf numFmtId="165" fontId="5" fillId="3" borderId="10" xfId="0" applyNumberFormat="1" applyFont="1" applyFill="1" applyBorder="1" applyAlignment="1">
      <alignment horizontal="right" vertical="center" indent="1"/>
    </xf>
    <xf numFmtId="165" fontId="5" fillId="3" borderId="11" xfId="0" applyNumberFormat="1" applyFont="1" applyFill="1" applyBorder="1" applyAlignment="1">
      <alignment horizontal="right" vertical="center" indent="1"/>
    </xf>
    <xf numFmtId="165" fontId="5" fillId="3" borderId="19" xfId="0" applyNumberFormat="1" applyFont="1" applyFill="1" applyBorder="1" applyAlignment="1">
      <alignment horizontal="right" vertical="center" indent="1"/>
    </xf>
    <xf numFmtId="165" fontId="9" fillId="3" borderId="19" xfId="0" applyNumberFormat="1" applyFont="1" applyFill="1" applyBorder="1" applyAlignment="1">
      <alignment horizontal="right" vertical="center" indent="1"/>
    </xf>
    <xf numFmtId="3" fontId="13" fillId="0" borderId="0" xfId="0" applyNumberFormat="1" applyFont="1" applyAlignment="1">
      <alignment horizontal="right"/>
    </xf>
    <xf numFmtId="0" fontId="3" fillId="4" borderId="16" xfId="0" applyFont="1" applyFill="1" applyBorder="1" applyAlignment="1">
      <alignment horizontal="centerContinuous" vertical="center"/>
    </xf>
    <xf numFmtId="0" fontId="3" fillId="4" borderId="8" xfId="0" applyFont="1" applyFill="1" applyBorder="1" applyAlignment="1">
      <alignment horizontal="centerContinuous"/>
    </xf>
    <xf numFmtId="0" fontId="3" fillId="4" borderId="2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14" fontId="3" fillId="5" borderId="20" xfId="0" applyNumberFormat="1" applyFont="1" applyFill="1" applyBorder="1" applyAlignment="1">
      <alignment vertical="center"/>
    </xf>
    <xf numFmtId="49" fontId="3" fillId="5" borderId="20" xfId="0" applyNumberFormat="1" applyFont="1" applyFill="1" applyBorder="1" applyAlignment="1">
      <alignment horizontal="right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14" fillId="0" borderId="0" xfId="0" applyFont="1"/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6" borderId="5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4" fillId="4" borderId="20" xfId="0" applyFont="1" applyFill="1" applyBorder="1" applyAlignment="1">
      <alignment vertical="center"/>
    </xf>
    <xf numFmtId="1" fontId="3" fillId="6" borderId="20" xfId="0" applyNumberFormat="1" applyFont="1" applyFill="1" applyBorder="1" applyAlignment="1">
      <alignment horizontal="left" vertical="center"/>
    </xf>
    <xf numFmtId="0" fontId="3" fillId="7" borderId="5" xfId="0" applyFont="1" applyFill="1" applyBorder="1"/>
    <xf numFmtId="0" fontId="3" fillId="7" borderId="4" xfId="0" applyFont="1" applyFill="1" applyBorder="1"/>
    <xf numFmtId="0" fontId="3" fillId="7" borderId="3" xfId="0" applyFont="1" applyFill="1" applyBorder="1"/>
    <xf numFmtId="0" fontId="4" fillId="7" borderId="20" xfId="0" applyFont="1" applyFill="1" applyBorder="1" applyAlignment="1">
      <alignment vertical="center"/>
    </xf>
    <xf numFmtId="0" fontId="4" fillId="7" borderId="20" xfId="0" applyFont="1" applyFill="1" applyBorder="1" applyAlignment="1">
      <alignment horizontal="left" vertical="center"/>
    </xf>
    <xf numFmtId="0" fontId="3" fillId="8" borderId="20" xfId="0" applyFont="1" applyFill="1" applyBorder="1" applyAlignment="1">
      <alignment horizontal="left" vertical="center"/>
    </xf>
    <xf numFmtId="0" fontId="15" fillId="9" borderId="0" xfId="0" applyFont="1" applyFill="1"/>
    <xf numFmtId="0" fontId="2" fillId="2" borderId="1" xfId="0" applyFont="1" applyFill="1" applyBorder="1" applyAlignment="1">
      <alignment horizontal="left" vertical="center" indent="1"/>
    </xf>
    <xf numFmtId="0" fontId="7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Standard" xfId="0" builtinId="0"/>
  </cellStyles>
  <dxfs count="6">
    <dxf>
      <font>
        <color rgb="FFFF0000"/>
      </font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4" dropStyle="combo" dx="22" fmlaLink="DFIE!$D$7" fmlaRange="DFIE!$D$3:$D$6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6</xdr:row>
      <xdr:rowOff>38100</xdr:rowOff>
    </xdr:from>
    <xdr:to>
      <xdr:col>3</xdr:col>
      <xdr:colOff>857250</xdr:colOff>
      <xdr:row>7</xdr:row>
      <xdr:rowOff>114300</xdr:rowOff>
    </xdr:to>
    <xdr:sp macro="" textlink="">
      <xdr:nvSpPr>
        <xdr:cNvPr id="1029" name="Drop Down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0</xdr:row>
      <xdr:rowOff>123825</xdr:rowOff>
    </xdr:from>
    <xdr:to>
      <xdr:col>2</xdr:col>
      <xdr:colOff>977900</xdr:colOff>
      <xdr:row>3</xdr:row>
      <xdr:rowOff>79375</xdr:rowOff>
    </xdr:to>
    <xdr:pic>
      <xdr:nvPicPr>
        <xdr:cNvPr id="7" name="Picture 37" descr="Logo_CMYK_po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23825"/>
          <a:ext cx="199707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6</xdr:row>
          <xdr:rowOff>38100</xdr:rowOff>
        </xdr:from>
        <xdr:to>
          <xdr:col>3</xdr:col>
          <xdr:colOff>857250</xdr:colOff>
          <xdr:row>7</xdr:row>
          <xdr:rowOff>114300</xdr:rowOff>
        </xdr:to>
        <xdr:sp macro="" textlink="">
          <xdr:nvSpPr>
            <xdr:cNvPr id="2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E43"/>
  <sheetViews>
    <sheetView showGridLines="0" showRowColHeaders="0" tabSelected="1" zoomScaleNormal="100" workbookViewId="0">
      <selection activeCell="A50" sqref="A50"/>
    </sheetView>
  </sheetViews>
  <sheetFormatPr baseColWidth="10" defaultRowHeight="12.75" x14ac:dyDescent="0.2"/>
  <cols>
    <col min="1" max="1" width="2.7109375" customWidth="1"/>
    <col min="2" max="3" width="15.7109375" customWidth="1"/>
    <col min="4" max="4" width="23.7109375" customWidth="1"/>
    <col min="5" max="5" width="31.7109375" customWidth="1"/>
  </cols>
  <sheetData>
    <row r="1" spans="2:5" ht="18" customHeight="1" x14ac:dyDescent="0.2">
      <c r="E1" s="4" t="str">
        <f ca="1">DFIE!$B$10</f>
        <v>Eidgenössisches Finanzdepartement EFD</v>
      </c>
    </row>
    <row r="2" spans="2:5" x14ac:dyDescent="0.2">
      <c r="E2" s="5" t="str">
        <f ca="1">DFIE!$B$11</f>
        <v>Eidgenössische Finanzverwaltung EFV</v>
      </c>
    </row>
    <row r="7" spans="2:5" x14ac:dyDescent="0.2">
      <c r="B7" s="8" t="s">
        <v>98</v>
      </c>
    </row>
    <row r="8" spans="2:5" x14ac:dyDescent="0.2">
      <c r="B8" s="8" t="s">
        <v>99</v>
      </c>
    </row>
    <row r="9" spans="2:5" x14ac:dyDescent="0.2">
      <c r="B9" s="8" t="s">
        <v>100</v>
      </c>
    </row>
    <row r="10" spans="2:5" x14ac:dyDescent="0.2">
      <c r="B10" s="8" t="s">
        <v>101</v>
      </c>
    </row>
    <row r="13" spans="2:5" ht="21" customHeight="1" x14ac:dyDescent="0.25">
      <c r="B13" s="9" t="str">
        <f ca="1">DFIE!$B$12</f>
        <v>Finanzausgleich zwischen Bund und Kantonen</v>
      </c>
    </row>
    <row r="14" spans="2:5" ht="21" customHeight="1" x14ac:dyDescent="0.25">
      <c r="B14" s="9" t="str">
        <f ca="1">DFIE!$B$13</f>
        <v>Zahlungen 2026</v>
      </c>
    </row>
    <row r="15" spans="2:5" ht="15" customHeight="1" x14ac:dyDescent="0.2"/>
    <row r="16" spans="2:5" ht="15" customHeight="1" x14ac:dyDescent="0.2"/>
    <row r="17" spans="2:5" ht="20.25" customHeight="1" x14ac:dyDescent="0.2">
      <c r="B17" s="10" t="s">
        <v>224</v>
      </c>
      <c r="C17" s="112" t="str">
        <f ca="1">DFIE!$B$14</f>
        <v>Zahlungen in 1000 CHF</v>
      </c>
      <c r="D17" s="112"/>
      <c r="E17" s="112"/>
    </row>
    <row r="18" spans="2:5" ht="20.25" customHeight="1" x14ac:dyDescent="0.2">
      <c r="B18" s="10" t="s">
        <v>225</v>
      </c>
      <c r="C18" s="112" t="str">
        <f ca="1">DFIE!$B$15</f>
        <v>Zahlungen in Franken pro Einwohner</v>
      </c>
      <c r="D18" s="112"/>
      <c r="E18" s="112"/>
    </row>
    <row r="19" spans="2:5" ht="16.5" customHeight="1" x14ac:dyDescent="0.2"/>
    <row r="20" spans="2:5" ht="20.25" customHeight="1" x14ac:dyDescent="0.2"/>
    <row r="21" spans="2:5" ht="20.25" customHeight="1" x14ac:dyDescent="0.2"/>
    <row r="22" spans="2:5" ht="20.25" customHeight="1" x14ac:dyDescent="0.2"/>
    <row r="23" spans="2:5" ht="20.25" customHeight="1" x14ac:dyDescent="0.2"/>
    <row r="24" spans="2:5" ht="20.25" customHeight="1" x14ac:dyDescent="0.2"/>
    <row r="25" spans="2:5" ht="20.25" customHeight="1" x14ac:dyDescent="0.2"/>
    <row r="26" spans="2:5" ht="20.25" customHeight="1" x14ac:dyDescent="0.2"/>
    <row r="27" spans="2:5" ht="20.25" customHeight="1" x14ac:dyDescent="0.2"/>
    <row r="28" spans="2:5" ht="20.25" customHeight="1" x14ac:dyDescent="0.2"/>
    <row r="29" spans="2:5" ht="20.25" customHeight="1" x14ac:dyDescent="0.2"/>
    <row r="30" spans="2:5" ht="20.25" customHeight="1" x14ac:dyDescent="0.2"/>
    <row r="31" spans="2:5" ht="20.25" customHeight="1" x14ac:dyDescent="0.2"/>
    <row r="32" spans="2:5" ht="20.25" customHeight="1" x14ac:dyDescent="0.2"/>
    <row r="33" spans="2:5" ht="20.25" customHeight="1" x14ac:dyDescent="0.2"/>
    <row r="34" spans="2:5" ht="20.25" customHeight="1" x14ac:dyDescent="0.2"/>
    <row r="35" spans="2:5" ht="20.25" customHeight="1" x14ac:dyDescent="0.2"/>
    <row r="36" spans="2:5" ht="20.25" customHeight="1" x14ac:dyDescent="0.2"/>
    <row r="37" spans="2:5" ht="20.25" customHeight="1" x14ac:dyDescent="0.2"/>
    <row r="38" spans="2:5" ht="20.25" customHeight="1" x14ac:dyDescent="0.2"/>
    <row r="39" spans="2:5" ht="20.25" customHeight="1" x14ac:dyDescent="0.2">
      <c r="B39" s="7"/>
      <c r="C39" s="7"/>
      <c r="D39" s="7"/>
      <c r="E39" s="7"/>
    </row>
    <row r="41" spans="2:5" x14ac:dyDescent="0.2">
      <c r="B41" s="6"/>
      <c r="C41" s="6" t="str">
        <f ca="1">DFIE!$B$16</f>
        <v>Referenzjahr</v>
      </c>
      <c r="D41" s="1">
        <v>2026</v>
      </c>
    </row>
    <row r="42" spans="2:5" x14ac:dyDescent="0.2">
      <c r="B42" s="6"/>
      <c r="C42" s="6" t="str">
        <f ca="1">DFIE!$B$17</f>
        <v>Berechnungsdatum</v>
      </c>
      <c r="D42" s="2" t="s">
        <v>240</v>
      </c>
    </row>
    <row r="43" spans="2:5" x14ac:dyDescent="0.2">
      <c r="B43" s="6"/>
      <c r="C43" s="6" t="str">
        <f ca="1">DFIE!$B$18</f>
        <v>Berechnungs-ID</v>
      </c>
      <c r="D43" s="3" t="s">
        <v>241</v>
      </c>
    </row>
  </sheetData>
  <mergeCells count="2">
    <mergeCell ref="C17:E17"/>
    <mergeCell ref="C18:E18"/>
  </mergeCells>
  <conditionalFormatting sqref="D41:D43">
    <cfRule type="expression" dxfId="5" priority="1" stopIfTrue="1">
      <formula>ISBLANK(D41)</formula>
    </cfRule>
  </conditionalFormatting>
  <hyperlinks>
    <hyperlink ref="B17" location="'TOTAL-1'!A1" display="TOTAL 1" xr:uid="{00000000-0004-0000-0000-000000000000}"/>
    <hyperlink ref="B18" location="'TOTAL-2'!A1" display="TOTAL 2" xr:uid="{00000000-0004-0000-0000-000001000000}"/>
  </hyperlinks>
  <pageMargins left="0.7" right="0.54" top="0.78740157499999996" bottom="0.78740157499999996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3" name="Drop Down 5">
              <controlPr defaultSize="0" autoLine="0" autoPict="0">
                <anchor moveWithCells="1">
                  <from>
                    <xdr:col>2</xdr:col>
                    <xdr:colOff>628650</xdr:colOff>
                    <xdr:row>6</xdr:row>
                    <xdr:rowOff>38100</xdr:rowOff>
                  </from>
                  <to>
                    <xdr:col>3</xdr:col>
                    <xdr:colOff>857250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3"/>
  <sheetViews>
    <sheetView showGridLines="0" workbookViewId="0">
      <selection activeCell="A50" sqref="A50"/>
    </sheetView>
  </sheetViews>
  <sheetFormatPr baseColWidth="10" defaultRowHeight="12.75" x14ac:dyDescent="0.2"/>
  <cols>
    <col min="1" max="1" width="1.7109375" customWidth="1"/>
    <col min="2" max="2" width="10.7109375" customWidth="1"/>
    <col min="3" max="3" width="8.28515625" customWidth="1"/>
    <col min="4" max="8" width="10.7109375" customWidth="1"/>
    <col min="9" max="9" width="8.28515625" customWidth="1"/>
    <col min="10" max="13" width="10.7109375" customWidth="1"/>
    <col min="14" max="16" width="12.28515625" customWidth="1"/>
  </cols>
  <sheetData>
    <row r="1" spans="1:17" ht="22.5" customHeight="1" x14ac:dyDescent="0.25">
      <c r="B1" s="113" t="str">
        <f ca="1">DFIE!$B$19</f>
        <v>Zahlungen 2026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9"/>
    </row>
    <row r="2" spans="1:17" ht="22.5" customHeight="1" x14ac:dyDescent="0.2">
      <c r="B2" s="43" t="str">
        <f ca="1">DFIE!$B$20</f>
        <v>in CHF 1'000; (+) Belastung Kanton; (-) Entlastung Kanton</v>
      </c>
    </row>
    <row r="3" spans="1:17" ht="28.5" customHeight="1" x14ac:dyDescent="0.2">
      <c r="A3" s="11"/>
      <c r="B3" s="47"/>
      <c r="C3" s="114" t="str">
        <f ca="1">DFIE!$B$22</f>
        <v>RI
2026</v>
      </c>
      <c r="D3" s="117" t="str">
        <f ca="1">DFIE!$B$21</f>
        <v>Ressourcenausgleich</v>
      </c>
      <c r="E3" s="118"/>
      <c r="F3" s="118"/>
      <c r="G3" s="118"/>
      <c r="H3" s="119"/>
      <c r="I3" s="114" t="str">
        <f ca="1">DFIE!$B$28</f>
        <v>Index
SSE
nach
RA</v>
      </c>
      <c r="J3" s="120" t="str">
        <f ca="1">DFIE!$B$29</f>
        <v>Lastenausgleich</v>
      </c>
      <c r="K3" s="121"/>
      <c r="L3" s="121"/>
      <c r="M3" s="122"/>
      <c r="N3" s="120" t="str">
        <f ca="1">DFIE!$B$34</f>
        <v>Temporäre Massnahmen</v>
      </c>
      <c r="O3" s="122"/>
      <c r="P3" s="122" t="str">
        <f ca="1">DFIE!$B$37</f>
        <v>Total</v>
      </c>
    </row>
    <row r="4" spans="1:17" ht="23.25" customHeight="1" x14ac:dyDescent="0.2">
      <c r="A4" s="11"/>
      <c r="B4" s="49"/>
      <c r="C4" s="115"/>
      <c r="D4" s="125" t="str">
        <f ca="1">DFIE!$B$26</f>
        <v>Einzahlung
horizontal</v>
      </c>
      <c r="E4" s="127" t="str">
        <f ca="1">DFIE!$B$27</f>
        <v>Auszahlung</v>
      </c>
      <c r="F4" s="127"/>
      <c r="G4" s="127"/>
      <c r="H4" s="128" t="str">
        <f ca="1">DFIE!$B$25</f>
        <v>Total</v>
      </c>
      <c r="I4" s="115"/>
      <c r="J4" s="125" t="str">
        <f ca="1">DFIE!$B$30</f>
        <v>GLA</v>
      </c>
      <c r="K4" s="133" t="str">
        <f ca="1">DFIE!$B$31</f>
        <v>SLA A-C</v>
      </c>
      <c r="L4" s="133" t="str">
        <f ca="1">DFIE!$B$32</f>
        <v>SLA F</v>
      </c>
      <c r="M4" s="130" t="str">
        <f ca="1">DFIE!$B$33</f>
        <v>Total</v>
      </c>
      <c r="N4" s="125" t="str">
        <f ca="1">DFIE!$B$35</f>
        <v>Härte-
ausgleich</v>
      </c>
      <c r="O4" s="130" t="str">
        <f ca="1">DFIE!$B$36</f>
        <v>Ergänzungs-
beitrag</v>
      </c>
      <c r="P4" s="123"/>
    </row>
    <row r="5" spans="1:17" ht="23.25" customHeight="1" x14ac:dyDescent="0.2">
      <c r="A5" s="29"/>
      <c r="B5" s="12"/>
      <c r="C5" s="116"/>
      <c r="D5" s="126"/>
      <c r="E5" s="22" t="str">
        <f ca="1">DFIE!$B$23</f>
        <v>horizontal</v>
      </c>
      <c r="F5" s="22" t="str">
        <f ca="1">DFIE!$B$24</f>
        <v>vertikal</v>
      </c>
      <c r="G5" s="22" t="str">
        <f ca="1">DFIE!$B$25</f>
        <v>Total</v>
      </c>
      <c r="H5" s="129"/>
      <c r="I5" s="116"/>
      <c r="J5" s="126"/>
      <c r="K5" s="134"/>
      <c r="L5" s="134"/>
      <c r="M5" s="131"/>
      <c r="N5" s="126"/>
      <c r="O5" s="131"/>
      <c r="P5" s="124"/>
    </row>
    <row r="6" spans="1:17" ht="15" customHeight="1" x14ac:dyDescent="0.2">
      <c r="B6" s="14" t="s">
        <v>8</v>
      </c>
      <c r="C6" s="15">
        <v>116.710990419588</v>
      </c>
      <c r="D6" s="16">
        <v>502575.38500000001</v>
      </c>
      <c r="E6" s="17">
        <v>0</v>
      </c>
      <c r="F6" s="17">
        <v>0</v>
      </c>
      <c r="G6" s="18">
        <f>SUM(E6:F6)</f>
        <v>0</v>
      </c>
      <c r="H6" s="19">
        <f>SUM(D6,G6)</f>
        <v>502575.38500000001</v>
      </c>
      <c r="I6" s="15">
        <v>113.512843597897</v>
      </c>
      <c r="J6" s="16">
        <v>0</v>
      </c>
      <c r="K6" s="17">
        <v>-21323.404999999999</v>
      </c>
      <c r="L6" s="17">
        <v>-99183.317999999999</v>
      </c>
      <c r="M6" s="19">
        <f t="shared" ref="M6:M31" si="0">SUM(J6:L6)</f>
        <v>-120506.723</v>
      </c>
      <c r="N6" s="16">
        <v>8873.2960000000003</v>
      </c>
      <c r="O6" s="20">
        <v>0</v>
      </c>
      <c r="P6" s="21">
        <f t="shared" ref="P6:P31" si="1">SUM(H6,M6,N6:O6)</f>
        <v>390941.95799999998</v>
      </c>
    </row>
    <row r="7" spans="1:17" ht="15" customHeight="1" x14ac:dyDescent="0.2">
      <c r="B7" s="37" t="s">
        <v>9</v>
      </c>
      <c r="C7" s="38">
        <v>72.366668014802897</v>
      </c>
      <c r="D7" s="39">
        <v>0</v>
      </c>
      <c r="E7" s="40">
        <v>-607903.23899999994</v>
      </c>
      <c r="F7" s="40">
        <v>-911854.85900000005</v>
      </c>
      <c r="G7" s="41">
        <f t="shared" ref="G7:G31" si="2">SUM(E7:F7)</f>
        <v>-1519758.098</v>
      </c>
      <c r="H7" s="42">
        <f t="shared" ref="H7:H31" si="3">SUM(D7,G7)</f>
        <v>-1519758.098</v>
      </c>
      <c r="I7" s="38">
        <v>86.790657550194297</v>
      </c>
      <c r="J7" s="39">
        <v>-30645.734</v>
      </c>
      <c r="K7" s="40">
        <v>0</v>
      </c>
      <c r="L7" s="40">
        <v>0</v>
      </c>
      <c r="M7" s="42">
        <f t="shared" si="0"/>
        <v>-30645.734</v>
      </c>
      <c r="N7" s="39">
        <v>-16537.190999999999</v>
      </c>
      <c r="O7" s="45">
        <v>0</v>
      </c>
      <c r="P7" s="44">
        <f t="shared" si="1"/>
        <v>-1566941.023</v>
      </c>
    </row>
    <row r="8" spans="1:17" ht="15" customHeight="1" x14ac:dyDescent="0.2">
      <c r="B8" s="13" t="s">
        <v>10</v>
      </c>
      <c r="C8" s="23">
        <v>91.8150174361447</v>
      </c>
      <c r="D8" s="35">
        <v>0</v>
      </c>
      <c r="E8" s="36">
        <v>-33258.792999999998</v>
      </c>
      <c r="F8" s="36">
        <v>-49888.19</v>
      </c>
      <c r="G8" s="26">
        <f t="shared" si="2"/>
        <v>-83146.983000000007</v>
      </c>
      <c r="H8" s="27">
        <f t="shared" si="3"/>
        <v>-83146.983000000007</v>
      </c>
      <c r="I8" s="23">
        <v>93.784741977763403</v>
      </c>
      <c r="J8" s="35">
        <v>-5708.9979999999996</v>
      </c>
      <c r="K8" s="36">
        <v>0</v>
      </c>
      <c r="L8" s="36">
        <v>0</v>
      </c>
      <c r="M8" s="27">
        <f t="shared" si="0"/>
        <v>-5708.9979999999996</v>
      </c>
      <c r="N8" s="35">
        <v>-8151.165</v>
      </c>
      <c r="O8" s="46">
        <v>0</v>
      </c>
      <c r="P8" s="32">
        <f t="shared" si="1"/>
        <v>-97007.145999999993</v>
      </c>
    </row>
    <row r="9" spans="1:17" ht="15" customHeight="1" x14ac:dyDescent="0.2">
      <c r="B9" s="37" t="s">
        <v>11</v>
      </c>
      <c r="C9" s="38">
        <v>70.023872199159996</v>
      </c>
      <c r="D9" s="39">
        <v>0</v>
      </c>
      <c r="E9" s="40">
        <v>-24600.266</v>
      </c>
      <c r="F9" s="40">
        <v>-36900.398000000001</v>
      </c>
      <c r="G9" s="41">
        <f t="shared" si="2"/>
        <v>-61500.664000000004</v>
      </c>
      <c r="H9" s="42">
        <f t="shared" si="3"/>
        <v>-61500.664000000004</v>
      </c>
      <c r="I9" s="38">
        <v>86.502392660222498</v>
      </c>
      <c r="J9" s="39">
        <v>-12363.771000000001</v>
      </c>
      <c r="K9" s="40">
        <v>0</v>
      </c>
      <c r="L9" s="40">
        <v>0</v>
      </c>
      <c r="M9" s="42">
        <f t="shared" si="0"/>
        <v>-12363.771000000001</v>
      </c>
      <c r="N9" s="39">
        <v>251.63499999999999</v>
      </c>
      <c r="O9" s="45">
        <v>0</v>
      </c>
      <c r="P9" s="44">
        <f t="shared" si="1"/>
        <v>-73612.800000000003</v>
      </c>
    </row>
    <row r="10" spans="1:17" ht="15" customHeight="1" x14ac:dyDescent="0.2">
      <c r="B10" s="13" t="s">
        <v>12</v>
      </c>
      <c r="C10" s="23">
        <v>185.74021956932199</v>
      </c>
      <c r="D10" s="35">
        <v>268989.47399999999</v>
      </c>
      <c r="E10" s="36">
        <v>0</v>
      </c>
      <c r="F10" s="36">
        <v>0</v>
      </c>
      <c r="G10" s="26">
        <f t="shared" si="2"/>
        <v>0</v>
      </c>
      <c r="H10" s="27">
        <f t="shared" si="3"/>
        <v>268989.47399999999</v>
      </c>
      <c r="I10" s="23">
        <v>169.33126930235599</v>
      </c>
      <c r="J10" s="35">
        <v>-7249.442</v>
      </c>
      <c r="K10" s="36">
        <v>0</v>
      </c>
      <c r="L10" s="36">
        <v>0</v>
      </c>
      <c r="M10" s="27">
        <f t="shared" si="0"/>
        <v>-7249.442</v>
      </c>
      <c r="N10" s="35">
        <v>928.96699999999998</v>
      </c>
      <c r="O10" s="46">
        <v>0</v>
      </c>
      <c r="P10" s="32">
        <f t="shared" si="1"/>
        <v>262668.99899999995</v>
      </c>
    </row>
    <row r="11" spans="1:17" ht="15" customHeight="1" x14ac:dyDescent="0.2">
      <c r="B11" s="37" t="s">
        <v>13</v>
      </c>
      <c r="C11" s="38">
        <v>107.47375214720201</v>
      </c>
      <c r="D11" s="39">
        <v>5539.5839999999998</v>
      </c>
      <c r="E11" s="40">
        <v>0</v>
      </c>
      <c r="F11" s="40">
        <v>0</v>
      </c>
      <c r="G11" s="41">
        <f t="shared" si="2"/>
        <v>0</v>
      </c>
      <c r="H11" s="42">
        <f t="shared" si="3"/>
        <v>5539.5839999999998</v>
      </c>
      <c r="I11" s="38">
        <v>106.043426590455</v>
      </c>
      <c r="J11" s="39">
        <v>-6529.3339999999998</v>
      </c>
      <c r="K11" s="40">
        <v>0</v>
      </c>
      <c r="L11" s="40">
        <v>0</v>
      </c>
      <c r="M11" s="42">
        <f t="shared" si="0"/>
        <v>-6529.3339999999998</v>
      </c>
      <c r="N11" s="39">
        <v>233.78100000000001</v>
      </c>
      <c r="O11" s="45">
        <v>0</v>
      </c>
      <c r="P11" s="44">
        <f t="shared" si="1"/>
        <v>-755.96900000000005</v>
      </c>
    </row>
    <row r="12" spans="1:17" ht="15" customHeight="1" x14ac:dyDescent="0.2">
      <c r="B12" s="13" t="s">
        <v>14</v>
      </c>
      <c r="C12" s="23">
        <v>157.62730685419899</v>
      </c>
      <c r="D12" s="35">
        <v>48544.930999999997</v>
      </c>
      <c r="E12" s="36">
        <v>0</v>
      </c>
      <c r="F12" s="36">
        <v>0</v>
      </c>
      <c r="G12" s="26">
        <f t="shared" si="2"/>
        <v>0</v>
      </c>
      <c r="H12" s="27">
        <f t="shared" si="3"/>
        <v>48544.930999999997</v>
      </c>
      <c r="I12" s="23">
        <v>146.598601575164</v>
      </c>
      <c r="J12" s="35">
        <v>-1526.6179999999999</v>
      </c>
      <c r="K12" s="36">
        <v>0</v>
      </c>
      <c r="L12" s="36">
        <v>0</v>
      </c>
      <c r="M12" s="27">
        <f t="shared" si="0"/>
        <v>-1526.6179999999999</v>
      </c>
      <c r="N12" s="35">
        <v>268.13799999999998</v>
      </c>
      <c r="O12" s="46">
        <v>0</v>
      </c>
      <c r="P12" s="32">
        <f t="shared" si="1"/>
        <v>47286.450999999994</v>
      </c>
    </row>
    <row r="13" spans="1:17" ht="15" customHeight="1" x14ac:dyDescent="0.2">
      <c r="B13" s="37" t="s">
        <v>15</v>
      </c>
      <c r="C13" s="38">
        <v>71.170434055306501</v>
      </c>
      <c r="D13" s="39">
        <v>0</v>
      </c>
      <c r="E13" s="40">
        <v>-25638.382000000001</v>
      </c>
      <c r="F13" s="40">
        <v>-38457.572999999997</v>
      </c>
      <c r="G13" s="41">
        <f t="shared" si="2"/>
        <v>-64095.955000000002</v>
      </c>
      <c r="H13" s="42">
        <f t="shared" si="3"/>
        <v>-64095.955000000002</v>
      </c>
      <c r="I13" s="38">
        <v>86.630182552236803</v>
      </c>
      <c r="J13" s="39">
        <v>-5705.567</v>
      </c>
      <c r="K13" s="40">
        <v>0</v>
      </c>
      <c r="L13" s="40">
        <v>0</v>
      </c>
      <c r="M13" s="42">
        <f t="shared" si="0"/>
        <v>-5705.567</v>
      </c>
      <c r="N13" s="39">
        <v>-3397.4009999999998</v>
      </c>
      <c r="O13" s="45">
        <v>0</v>
      </c>
      <c r="P13" s="44">
        <f t="shared" si="1"/>
        <v>-73198.922999999995</v>
      </c>
    </row>
    <row r="14" spans="1:17" ht="15" customHeight="1" x14ac:dyDescent="0.2">
      <c r="B14" s="13" t="s">
        <v>16</v>
      </c>
      <c r="C14" s="23">
        <v>286.964183652359</v>
      </c>
      <c r="D14" s="35">
        <v>468750.51899999997</v>
      </c>
      <c r="E14" s="36">
        <v>0</v>
      </c>
      <c r="F14" s="36">
        <v>0</v>
      </c>
      <c r="G14" s="26">
        <f t="shared" si="2"/>
        <v>0</v>
      </c>
      <c r="H14" s="27">
        <f t="shared" si="3"/>
        <v>468750.51899999997</v>
      </c>
      <c r="I14" s="23">
        <v>251.18300643277999</v>
      </c>
      <c r="J14" s="35">
        <v>0</v>
      </c>
      <c r="K14" s="36">
        <v>-2120.7199999999998</v>
      </c>
      <c r="L14" s="36">
        <v>-10.041</v>
      </c>
      <c r="M14" s="27">
        <f t="shared" si="0"/>
        <v>-2130.761</v>
      </c>
      <c r="N14" s="35">
        <v>713.29700000000003</v>
      </c>
      <c r="O14" s="46">
        <v>0</v>
      </c>
      <c r="P14" s="32">
        <f t="shared" si="1"/>
        <v>467333.05499999999</v>
      </c>
    </row>
    <row r="15" spans="1:17" ht="15" customHeight="1" x14ac:dyDescent="0.2">
      <c r="B15" s="37" t="s">
        <v>17</v>
      </c>
      <c r="C15" s="38">
        <v>71.890199547974106</v>
      </c>
      <c r="D15" s="39">
        <v>0</v>
      </c>
      <c r="E15" s="40">
        <v>-195958.22899999999</v>
      </c>
      <c r="F15" s="40">
        <v>-293937.34299999999</v>
      </c>
      <c r="G15" s="41">
        <f t="shared" si="2"/>
        <v>-489895.57199999999</v>
      </c>
      <c r="H15" s="42">
        <f t="shared" si="3"/>
        <v>-489895.57199999999</v>
      </c>
      <c r="I15" s="38">
        <v>86.723390702782197</v>
      </c>
      <c r="J15" s="39">
        <v>-9643.4449999999997</v>
      </c>
      <c r="K15" s="40">
        <v>0</v>
      </c>
      <c r="L15" s="40">
        <v>0</v>
      </c>
      <c r="M15" s="42">
        <f t="shared" si="0"/>
        <v>-9643.4449999999997</v>
      </c>
      <c r="N15" s="39">
        <v>-60052.356</v>
      </c>
      <c r="O15" s="45">
        <v>-16992.623</v>
      </c>
      <c r="P15" s="44">
        <f t="shared" si="1"/>
        <v>-576583.99600000004</v>
      </c>
    </row>
    <row r="16" spans="1:17" ht="15" customHeight="1" x14ac:dyDescent="0.2">
      <c r="B16" s="13" t="s">
        <v>18</v>
      </c>
      <c r="C16" s="23">
        <v>70.441400158056396</v>
      </c>
      <c r="D16" s="35">
        <v>0</v>
      </c>
      <c r="E16" s="36">
        <v>-181291.42800000001</v>
      </c>
      <c r="F16" s="36">
        <v>-271937.14199999999</v>
      </c>
      <c r="G16" s="26">
        <f t="shared" si="2"/>
        <v>-453228.57</v>
      </c>
      <c r="H16" s="27">
        <f t="shared" si="3"/>
        <v>-453228.57</v>
      </c>
      <c r="I16" s="23">
        <v>86.546003129396894</v>
      </c>
      <c r="J16" s="35">
        <v>0</v>
      </c>
      <c r="K16" s="36">
        <v>-13382.186</v>
      </c>
      <c r="L16" s="36">
        <v>0</v>
      </c>
      <c r="M16" s="27">
        <f t="shared" si="0"/>
        <v>-13382.186</v>
      </c>
      <c r="N16" s="35">
        <v>1763.1869999999999</v>
      </c>
      <c r="O16" s="46">
        <v>0</v>
      </c>
      <c r="P16" s="32">
        <f t="shared" si="1"/>
        <v>-464847.56900000002</v>
      </c>
    </row>
    <row r="17" spans="2:16" ht="15" customHeight="1" x14ac:dyDescent="0.2">
      <c r="B17" s="37" t="s">
        <v>19</v>
      </c>
      <c r="C17" s="38">
        <v>155.91242514000101</v>
      </c>
      <c r="D17" s="39">
        <v>213500.38699999999</v>
      </c>
      <c r="E17" s="40">
        <v>0</v>
      </c>
      <c r="F17" s="40">
        <v>0</v>
      </c>
      <c r="G17" s="41">
        <f t="shared" si="2"/>
        <v>0</v>
      </c>
      <c r="H17" s="42">
        <f t="shared" si="3"/>
        <v>213500.38699999999</v>
      </c>
      <c r="I17" s="38">
        <v>145.21191366433399</v>
      </c>
      <c r="J17" s="39">
        <v>0</v>
      </c>
      <c r="K17" s="40">
        <v>-41863.868999999999</v>
      </c>
      <c r="L17" s="40">
        <v>-24562.716</v>
      </c>
      <c r="M17" s="42">
        <f t="shared" si="0"/>
        <v>-66426.584999999992</v>
      </c>
      <c r="N17" s="39">
        <v>1398.8009999999999</v>
      </c>
      <c r="O17" s="45">
        <v>0</v>
      </c>
      <c r="P17" s="44">
        <f t="shared" si="1"/>
        <v>148472.603</v>
      </c>
    </row>
    <row r="18" spans="2:16" ht="15" customHeight="1" x14ac:dyDescent="0.2">
      <c r="B18" s="13" t="s">
        <v>20</v>
      </c>
      <c r="C18" s="23">
        <v>97.747895141243504</v>
      </c>
      <c r="D18" s="35">
        <v>0</v>
      </c>
      <c r="E18" s="36">
        <v>-2807.183</v>
      </c>
      <c r="F18" s="36">
        <v>-4210.7740000000003</v>
      </c>
      <c r="G18" s="26">
        <f t="shared" si="2"/>
        <v>-7017.9570000000003</v>
      </c>
      <c r="H18" s="27">
        <f t="shared" si="3"/>
        <v>-7017.9570000000003</v>
      </c>
      <c r="I18" s="23">
        <v>97.986313455234296</v>
      </c>
      <c r="J18" s="35">
        <v>0</v>
      </c>
      <c r="K18" s="36">
        <v>0</v>
      </c>
      <c r="L18" s="36">
        <v>0</v>
      </c>
      <c r="M18" s="27">
        <f t="shared" si="0"/>
        <v>0</v>
      </c>
      <c r="N18" s="35">
        <v>1868.441</v>
      </c>
      <c r="O18" s="46">
        <v>0</v>
      </c>
      <c r="P18" s="32">
        <f t="shared" si="1"/>
        <v>-5149.5160000000005</v>
      </c>
    </row>
    <row r="19" spans="2:16" ht="15" customHeight="1" x14ac:dyDescent="0.2">
      <c r="B19" s="37" t="s">
        <v>21</v>
      </c>
      <c r="C19" s="38">
        <v>108.107936102664</v>
      </c>
      <c r="D19" s="39">
        <v>13109.623</v>
      </c>
      <c r="E19" s="40">
        <v>0</v>
      </c>
      <c r="F19" s="40">
        <v>0</v>
      </c>
      <c r="G19" s="41">
        <f t="shared" si="2"/>
        <v>0</v>
      </c>
      <c r="H19" s="42">
        <f t="shared" si="3"/>
        <v>13109.623</v>
      </c>
      <c r="I19" s="38">
        <v>106.55624051633799</v>
      </c>
      <c r="J19" s="39">
        <v>0</v>
      </c>
      <c r="K19" s="40">
        <v>-987.54100000000005</v>
      </c>
      <c r="L19" s="40">
        <v>0</v>
      </c>
      <c r="M19" s="42">
        <f t="shared" si="0"/>
        <v>-987.54100000000005</v>
      </c>
      <c r="N19" s="39">
        <v>532.58699999999999</v>
      </c>
      <c r="O19" s="45">
        <v>0</v>
      </c>
      <c r="P19" s="44">
        <f t="shared" si="1"/>
        <v>12654.669</v>
      </c>
    </row>
    <row r="20" spans="2:16" ht="15" customHeight="1" x14ac:dyDescent="0.2">
      <c r="B20" s="13" t="s">
        <v>22</v>
      </c>
      <c r="C20" s="23">
        <v>86.591553480923494</v>
      </c>
      <c r="D20" s="35">
        <v>0</v>
      </c>
      <c r="E20" s="36">
        <v>-9852.5159999999996</v>
      </c>
      <c r="F20" s="36">
        <v>-14778.773999999999</v>
      </c>
      <c r="G20" s="26">
        <f t="shared" si="2"/>
        <v>-24631.29</v>
      </c>
      <c r="H20" s="27">
        <f t="shared" si="3"/>
        <v>-24631.29</v>
      </c>
      <c r="I20" s="23">
        <v>91.009063666857202</v>
      </c>
      <c r="J20" s="35">
        <v>-21931.581999999999</v>
      </c>
      <c r="K20" s="36">
        <v>0</v>
      </c>
      <c r="L20" s="36">
        <v>0</v>
      </c>
      <c r="M20" s="27">
        <f t="shared" si="0"/>
        <v>-21931.581999999999</v>
      </c>
      <c r="N20" s="35">
        <v>388.04500000000002</v>
      </c>
      <c r="O20" s="46">
        <v>0</v>
      </c>
      <c r="P20" s="32">
        <f t="shared" si="1"/>
        <v>-46174.827000000005</v>
      </c>
    </row>
    <row r="21" spans="2:16" ht="15" customHeight="1" x14ac:dyDescent="0.2">
      <c r="B21" s="37" t="s">
        <v>23</v>
      </c>
      <c r="C21" s="38">
        <v>103.97649070703</v>
      </c>
      <c r="D21" s="39">
        <v>1247.8599999999999</v>
      </c>
      <c r="E21" s="40">
        <v>0</v>
      </c>
      <c r="F21" s="40">
        <v>0</v>
      </c>
      <c r="G21" s="41">
        <f t="shared" si="2"/>
        <v>0</v>
      </c>
      <c r="H21" s="42">
        <f t="shared" si="3"/>
        <v>1247.8599999999999</v>
      </c>
      <c r="I21" s="38">
        <v>103.215470516314</v>
      </c>
      <c r="J21" s="39">
        <v>-9116.1669999999995</v>
      </c>
      <c r="K21" s="40">
        <v>0</v>
      </c>
      <c r="L21" s="40">
        <v>0</v>
      </c>
      <c r="M21" s="42">
        <f t="shared" si="0"/>
        <v>-9116.1669999999995</v>
      </c>
      <c r="N21" s="39">
        <v>106.354</v>
      </c>
      <c r="O21" s="45">
        <v>0</v>
      </c>
      <c r="P21" s="44">
        <f t="shared" si="1"/>
        <v>-7761.9529999999995</v>
      </c>
    </row>
    <row r="22" spans="2:16" ht="15" customHeight="1" x14ac:dyDescent="0.2">
      <c r="B22" s="13" t="s">
        <v>24</v>
      </c>
      <c r="C22" s="23">
        <v>78.536077526169905</v>
      </c>
      <c r="D22" s="35">
        <v>0</v>
      </c>
      <c r="E22" s="36">
        <v>-198793.03400000001</v>
      </c>
      <c r="F22" s="36">
        <v>-298189.55200000003</v>
      </c>
      <c r="G22" s="26">
        <f t="shared" si="2"/>
        <v>-496982.58600000001</v>
      </c>
      <c r="H22" s="27">
        <f t="shared" si="3"/>
        <v>-496982.58600000001</v>
      </c>
      <c r="I22" s="23">
        <v>88.075822552784203</v>
      </c>
      <c r="J22" s="35">
        <v>-2162.7399999999998</v>
      </c>
      <c r="K22" s="36">
        <v>0</v>
      </c>
      <c r="L22" s="36">
        <v>0</v>
      </c>
      <c r="M22" s="27">
        <f t="shared" si="0"/>
        <v>-2162.7399999999998</v>
      </c>
      <c r="N22" s="35">
        <v>3259.0650000000001</v>
      </c>
      <c r="O22" s="46">
        <v>0</v>
      </c>
      <c r="P22" s="32">
        <f t="shared" si="1"/>
        <v>-495886.261</v>
      </c>
    </row>
    <row r="23" spans="2:16" ht="15" customHeight="1" x14ac:dyDescent="0.2">
      <c r="B23" s="37" t="s">
        <v>25</v>
      </c>
      <c r="C23" s="38">
        <v>93.403430226178202</v>
      </c>
      <c r="D23" s="39">
        <v>0</v>
      </c>
      <c r="E23" s="40">
        <v>-11512.003000000001</v>
      </c>
      <c r="F23" s="40">
        <v>-17268.005000000001</v>
      </c>
      <c r="G23" s="41">
        <f t="shared" si="2"/>
        <v>-28780.008000000002</v>
      </c>
      <c r="H23" s="42">
        <f t="shared" si="3"/>
        <v>-28780.008000000002</v>
      </c>
      <c r="I23" s="38">
        <v>94.787247925029902</v>
      </c>
      <c r="J23" s="39">
        <v>-145520.25399999999</v>
      </c>
      <c r="K23" s="40">
        <v>0</v>
      </c>
      <c r="L23" s="40">
        <v>0</v>
      </c>
      <c r="M23" s="42">
        <f t="shared" si="0"/>
        <v>-145520.25399999999</v>
      </c>
      <c r="N23" s="39">
        <v>1370.575</v>
      </c>
      <c r="O23" s="45">
        <v>-37185.392</v>
      </c>
      <c r="P23" s="44">
        <f t="shared" si="1"/>
        <v>-210115.07899999997</v>
      </c>
    </row>
    <row r="24" spans="2:16" ht="15" customHeight="1" x14ac:dyDescent="0.2">
      <c r="B24" s="13" t="s">
        <v>26</v>
      </c>
      <c r="C24" s="23">
        <v>79.922715518561404</v>
      </c>
      <c r="D24" s="35">
        <v>0</v>
      </c>
      <c r="E24" s="36">
        <v>-241131.658</v>
      </c>
      <c r="F24" s="36">
        <v>-361697.48700000002</v>
      </c>
      <c r="G24" s="26">
        <f t="shared" si="2"/>
        <v>-602829.14500000002</v>
      </c>
      <c r="H24" s="27">
        <f t="shared" si="3"/>
        <v>-602829.14500000002</v>
      </c>
      <c r="I24" s="23">
        <v>88.474868928456999</v>
      </c>
      <c r="J24" s="35">
        <v>0</v>
      </c>
      <c r="K24" s="36">
        <v>0</v>
      </c>
      <c r="L24" s="36">
        <v>0</v>
      </c>
      <c r="M24" s="27">
        <f t="shared" si="0"/>
        <v>0</v>
      </c>
      <c r="N24" s="35">
        <v>3928.9830000000002</v>
      </c>
      <c r="O24" s="46">
        <v>0</v>
      </c>
      <c r="P24" s="32">
        <f t="shared" si="1"/>
        <v>-598900.16200000001</v>
      </c>
    </row>
    <row r="25" spans="2:16" ht="15" customHeight="1" x14ac:dyDescent="0.2">
      <c r="B25" s="37" t="s">
        <v>27</v>
      </c>
      <c r="C25" s="38">
        <v>79.431517064098898</v>
      </c>
      <c r="D25" s="39">
        <v>0</v>
      </c>
      <c r="E25" s="40">
        <v>-102132.791</v>
      </c>
      <c r="F25" s="40">
        <v>-153199.18599999999</v>
      </c>
      <c r="G25" s="41">
        <f t="shared" si="2"/>
        <v>-255331.97699999998</v>
      </c>
      <c r="H25" s="42">
        <f t="shared" si="3"/>
        <v>-255331.97699999998</v>
      </c>
      <c r="I25" s="38">
        <v>88.328707025084398</v>
      </c>
      <c r="J25" s="39">
        <v>-3222.3989999999999</v>
      </c>
      <c r="K25" s="40">
        <v>0</v>
      </c>
      <c r="L25" s="40">
        <v>0</v>
      </c>
      <c r="M25" s="42">
        <f t="shared" si="0"/>
        <v>-3222.3989999999999</v>
      </c>
      <c r="N25" s="39">
        <v>1653.08</v>
      </c>
      <c r="O25" s="45">
        <v>0</v>
      </c>
      <c r="P25" s="44">
        <f t="shared" si="1"/>
        <v>-256901.296</v>
      </c>
    </row>
    <row r="26" spans="2:16" ht="15" customHeight="1" x14ac:dyDescent="0.2">
      <c r="B26" s="13" t="s">
        <v>28</v>
      </c>
      <c r="C26" s="23">
        <v>91.1713689379404</v>
      </c>
      <c r="D26" s="35">
        <v>0</v>
      </c>
      <c r="E26" s="36">
        <v>-31691.827000000001</v>
      </c>
      <c r="F26" s="36">
        <v>-47537.741000000002</v>
      </c>
      <c r="G26" s="26">
        <f t="shared" si="2"/>
        <v>-79229.567999999999</v>
      </c>
      <c r="H26" s="27">
        <f t="shared" si="3"/>
        <v>-79229.567999999999</v>
      </c>
      <c r="I26" s="23">
        <v>93.4008405594019</v>
      </c>
      <c r="J26" s="35">
        <v>-15741.334000000001</v>
      </c>
      <c r="K26" s="36">
        <v>-5530.933</v>
      </c>
      <c r="L26" s="36">
        <v>0</v>
      </c>
      <c r="M26" s="27">
        <f t="shared" si="0"/>
        <v>-21272.267</v>
      </c>
      <c r="N26" s="35">
        <v>2231.2939999999999</v>
      </c>
      <c r="O26" s="46">
        <v>0</v>
      </c>
      <c r="P26" s="32">
        <f t="shared" si="1"/>
        <v>-98270.540999999997</v>
      </c>
    </row>
    <row r="27" spans="2:16" ht="15" customHeight="1" x14ac:dyDescent="0.2">
      <c r="B27" s="37" t="s">
        <v>29</v>
      </c>
      <c r="C27" s="38">
        <v>99.678052714333603</v>
      </c>
      <c r="D27" s="39">
        <v>0</v>
      </c>
      <c r="E27" s="40">
        <v>-327.79199999999997</v>
      </c>
      <c r="F27" s="40">
        <v>-491.68900000000002</v>
      </c>
      <c r="G27" s="41">
        <f t="shared" si="2"/>
        <v>-819.48099999999999</v>
      </c>
      <c r="H27" s="42">
        <f t="shared" si="3"/>
        <v>-819.48099999999999</v>
      </c>
      <c r="I27" s="38">
        <v>99.687936727822901</v>
      </c>
      <c r="J27" s="39">
        <v>-160.43</v>
      </c>
      <c r="K27" s="40">
        <v>-118187.11199999999</v>
      </c>
      <c r="L27" s="40">
        <v>-5336.8059999999996</v>
      </c>
      <c r="M27" s="42">
        <f t="shared" si="0"/>
        <v>-123684.34799999998</v>
      </c>
      <c r="N27" s="39">
        <v>4565.6809999999996</v>
      </c>
      <c r="O27" s="45">
        <v>0</v>
      </c>
      <c r="P27" s="44">
        <f t="shared" si="1"/>
        <v>-119938.14799999999</v>
      </c>
    </row>
    <row r="28" spans="2:16" ht="15" customHeight="1" x14ac:dyDescent="0.2">
      <c r="B28" s="13" t="s">
        <v>30</v>
      </c>
      <c r="C28" s="23">
        <v>68.562123932445402</v>
      </c>
      <c r="D28" s="35">
        <v>0</v>
      </c>
      <c r="E28" s="36">
        <v>-258448.36799999999</v>
      </c>
      <c r="F28" s="36">
        <v>-387672.55200000003</v>
      </c>
      <c r="G28" s="26">
        <f t="shared" si="2"/>
        <v>-646120.92000000004</v>
      </c>
      <c r="H28" s="27">
        <f t="shared" si="3"/>
        <v>-646120.92000000004</v>
      </c>
      <c r="I28" s="23">
        <v>86.5</v>
      </c>
      <c r="J28" s="35">
        <v>-79462.289999999994</v>
      </c>
      <c r="K28" s="36">
        <v>-12505.349</v>
      </c>
      <c r="L28" s="36">
        <v>0</v>
      </c>
      <c r="M28" s="27">
        <f t="shared" si="0"/>
        <v>-91967.638999999996</v>
      </c>
      <c r="N28" s="35">
        <v>1984.4010000000001</v>
      </c>
      <c r="O28" s="46">
        <v>-125821.985</v>
      </c>
      <c r="P28" s="32">
        <f t="shared" si="1"/>
        <v>-861926.14300000004</v>
      </c>
    </row>
    <row r="29" spans="2:16" ht="15" customHeight="1" x14ac:dyDescent="0.2">
      <c r="B29" s="37" t="s">
        <v>31</v>
      </c>
      <c r="C29" s="38">
        <v>77.288442746614905</v>
      </c>
      <c r="D29" s="39">
        <v>0</v>
      </c>
      <c r="E29" s="40">
        <v>-74502.625</v>
      </c>
      <c r="F29" s="40">
        <v>-111753.93700000001</v>
      </c>
      <c r="G29" s="41">
        <f t="shared" si="2"/>
        <v>-186256.56200000001</v>
      </c>
      <c r="H29" s="42">
        <f t="shared" si="3"/>
        <v>-186256.56200000001</v>
      </c>
      <c r="I29" s="38">
        <v>87.752246052587793</v>
      </c>
      <c r="J29" s="39">
        <v>-23814.281999999999</v>
      </c>
      <c r="K29" s="40">
        <v>-12884.442999999999</v>
      </c>
      <c r="L29" s="40">
        <v>0</v>
      </c>
      <c r="M29" s="42">
        <f t="shared" si="0"/>
        <v>-36698.724999999999</v>
      </c>
      <c r="N29" s="39">
        <v>-47763.633000000002</v>
      </c>
      <c r="O29" s="45">
        <v>0</v>
      </c>
      <c r="P29" s="44">
        <f t="shared" si="1"/>
        <v>-270718.92000000004</v>
      </c>
    </row>
    <row r="30" spans="2:16" ht="15" customHeight="1" x14ac:dyDescent="0.2">
      <c r="B30" s="13" t="s">
        <v>32</v>
      </c>
      <c r="C30" s="23">
        <v>155.336199799301</v>
      </c>
      <c r="D30" s="35">
        <v>542970.13399999996</v>
      </c>
      <c r="E30" s="36">
        <v>0</v>
      </c>
      <c r="F30" s="36">
        <v>0</v>
      </c>
      <c r="G30" s="26">
        <f t="shared" si="2"/>
        <v>0</v>
      </c>
      <c r="H30" s="27">
        <f t="shared" si="3"/>
        <v>542970.13399999996</v>
      </c>
      <c r="I30" s="23">
        <v>144.74596624227701</v>
      </c>
      <c r="J30" s="35">
        <v>0</v>
      </c>
      <c r="K30" s="36">
        <v>-121481.41099999999</v>
      </c>
      <c r="L30" s="36">
        <v>-46040.603999999999</v>
      </c>
      <c r="M30" s="27">
        <f t="shared" si="0"/>
        <v>-167522.01499999998</v>
      </c>
      <c r="N30" s="35">
        <v>2967.0839999999998</v>
      </c>
      <c r="O30" s="46">
        <v>0</v>
      </c>
      <c r="P30" s="32">
        <f t="shared" si="1"/>
        <v>378415.20299999992</v>
      </c>
    </row>
    <row r="31" spans="2:16" ht="15" customHeight="1" x14ac:dyDescent="0.2">
      <c r="B31" s="37" t="s">
        <v>33</v>
      </c>
      <c r="C31" s="38">
        <v>64.455024326818105</v>
      </c>
      <c r="D31" s="39">
        <v>0</v>
      </c>
      <c r="E31" s="40">
        <v>-65377.762999999999</v>
      </c>
      <c r="F31" s="40">
        <v>-98066.644</v>
      </c>
      <c r="G31" s="41">
        <f t="shared" si="2"/>
        <v>-163444.40700000001</v>
      </c>
      <c r="H31" s="42">
        <f t="shared" si="3"/>
        <v>-163444.40700000001</v>
      </c>
      <c r="I31" s="38">
        <v>86.5</v>
      </c>
      <c r="J31" s="39">
        <v>-4896.067</v>
      </c>
      <c r="K31" s="40">
        <v>0</v>
      </c>
      <c r="L31" s="40">
        <v>0</v>
      </c>
      <c r="M31" s="42">
        <f t="shared" si="0"/>
        <v>-4896.067</v>
      </c>
      <c r="N31" s="39">
        <v>-8233.6849999999995</v>
      </c>
      <c r="O31" s="45">
        <v>0</v>
      </c>
      <c r="P31" s="44">
        <f t="shared" si="1"/>
        <v>-176574.15900000001</v>
      </c>
    </row>
    <row r="32" spans="2:16" ht="18.75" customHeight="1" x14ac:dyDescent="0.2">
      <c r="B32" s="33" t="str">
        <f ca="1">DFIE!B38</f>
        <v>Schweiz</v>
      </c>
      <c r="C32" s="24">
        <v>100</v>
      </c>
      <c r="D32" s="28">
        <f>SUM(D6:D31)</f>
        <v>2065227.8969999999</v>
      </c>
      <c r="E32" s="30">
        <f>SUM(E6:E31)</f>
        <v>-2065227.8969999999</v>
      </c>
      <c r="F32" s="30">
        <f>SUM(F6:F31)</f>
        <v>-3097841.8459999994</v>
      </c>
      <c r="G32" s="30">
        <f>SUM(G6:G31)</f>
        <v>-5163069.7429999998</v>
      </c>
      <c r="H32" s="31">
        <f>SUM(H6:H31)</f>
        <v>-3097841.8460000004</v>
      </c>
      <c r="I32" s="25"/>
      <c r="J32" s="28">
        <f t="shared" ref="J32:P32" si="4">SUM(J6:J31)</f>
        <v>-385400.45399999997</v>
      </c>
      <c r="K32" s="30">
        <f t="shared" si="4"/>
        <v>-350266.96899999998</v>
      </c>
      <c r="L32" s="30">
        <f t="shared" si="4"/>
        <v>-175133.48499999999</v>
      </c>
      <c r="M32" s="31">
        <f t="shared" si="4"/>
        <v>-910800.90799999994</v>
      </c>
      <c r="N32" s="28">
        <f t="shared" si="4"/>
        <v>-104848.73899999997</v>
      </c>
      <c r="O32" s="48">
        <f t="shared" si="4"/>
        <v>-180000</v>
      </c>
      <c r="P32" s="31">
        <f t="shared" si="4"/>
        <v>-4293491.4930000007</v>
      </c>
    </row>
    <row r="33" spans="2:22" ht="43.5" customHeight="1" x14ac:dyDescent="0.2">
      <c r="B33" s="132" t="str">
        <f ca="1">DFIE!$B$39</f>
        <v xml:space="preserve">RI = Ressourcenindex; RA = Ressourcenausgleich; SSE = Standardisierter Steuerertrag; GLA = Geografisch-topografischer Lastenausgleich; 
SLA = Soziodemografischer Lastenausgleich; A-C = Bereiche Armut, Altersstruktur, Ausländerintegration; F = Kernstadtproblematik
</v>
      </c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34"/>
      <c r="R33" s="34"/>
      <c r="S33" s="34"/>
      <c r="T33" s="34"/>
      <c r="U33" s="34"/>
      <c r="V33" s="34"/>
    </row>
  </sheetData>
  <mergeCells count="17">
    <mergeCell ref="B33:P33"/>
    <mergeCell ref="J4:J5"/>
    <mergeCell ref="K4:K5"/>
    <mergeCell ref="L4:L5"/>
    <mergeCell ref="M4:M5"/>
    <mergeCell ref="N4:N5"/>
    <mergeCell ref="B1:P1"/>
    <mergeCell ref="C3:C5"/>
    <mergeCell ref="D3:H3"/>
    <mergeCell ref="I3:I5"/>
    <mergeCell ref="J3:M3"/>
    <mergeCell ref="N3:O3"/>
    <mergeCell ref="P3:P5"/>
    <mergeCell ref="D4:D5"/>
    <mergeCell ref="E4:G4"/>
    <mergeCell ref="H4:H5"/>
    <mergeCell ref="O4:O5"/>
  </mergeCells>
  <conditionalFormatting sqref="C6:F31">
    <cfRule type="expression" dxfId="4" priority="2" stopIfTrue="1">
      <formula>ISBLANK(C6)</formula>
    </cfRule>
  </conditionalFormatting>
  <conditionalFormatting sqref="I6:L31">
    <cfRule type="expression" dxfId="3" priority="3" stopIfTrue="1">
      <formula>ISBLANK(I6)</formula>
    </cfRule>
  </conditionalFormatting>
  <conditionalFormatting sqref="N6:O31">
    <cfRule type="expression" dxfId="2" priority="4" stopIfTrue="1">
      <formula>ISBLANK(N6)</formula>
    </cfRule>
  </conditionalFormatting>
  <pageMargins left="0.62992125984251968" right="0.43307086614173229" top="0.9055118110236221" bottom="0.6692913385826772" header="0.51181102362204722" footer="0.39370078740157483"/>
  <pageSetup paperSize="9" scale="85" orientation="landscape"/>
  <headerFooter scaleWithDoc="0" alignWithMargins="0">
    <oddHeader>&amp;L&amp;F&amp;R&amp;A</oddHead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S32"/>
  <sheetViews>
    <sheetView showGridLines="0" workbookViewId="0">
      <selection activeCell="A50" sqref="A50"/>
    </sheetView>
  </sheetViews>
  <sheetFormatPr baseColWidth="10" defaultRowHeight="12.75" x14ac:dyDescent="0.2"/>
  <cols>
    <col min="1" max="1" width="1.7109375" customWidth="1"/>
    <col min="2" max="2" width="16.5703125" customWidth="1"/>
    <col min="3" max="3" width="17.7109375" customWidth="1"/>
    <col min="4" max="4" width="8.28515625" customWidth="1"/>
    <col min="5" max="5" width="15.42578125" customWidth="1"/>
    <col min="6" max="9" width="10.7109375" customWidth="1"/>
    <col min="10" max="12" width="15.42578125" customWidth="1"/>
  </cols>
  <sheetData>
    <row r="1" spans="1:12" ht="22.5" customHeight="1" x14ac:dyDescent="0.25">
      <c r="B1" s="113" t="str">
        <f ca="1">DFIE!$B$66</f>
        <v>Zahlungen pro Einwohner 2026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22.5" customHeight="1" x14ac:dyDescent="0.2">
      <c r="B2" s="43" t="str">
        <f ca="1">DFIE!$B$67</f>
        <v>in CHF; (+) Belastung Kanton; (-) Entlastung Kanton</v>
      </c>
      <c r="C2" s="85"/>
    </row>
    <row r="3" spans="1:12" ht="24" customHeight="1" x14ac:dyDescent="0.2">
      <c r="A3" s="11"/>
      <c r="B3" s="47"/>
      <c r="C3" s="114" t="str">
        <f ca="1">DFIE!$B$68</f>
        <v>Massgebende
Wohnbevölkerung</v>
      </c>
      <c r="D3" s="114" t="str">
        <f ca="1">DFIE!$B$69</f>
        <v>RI</v>
      </c>
      <c r="E3" s="136" t="str">
        <f ca="1">DFIE!$B$70</f>
        <v>Ressourcen-
ausgleich</v>
      </c>
      <c r="F3" s="117" t="str">
        <f ca="1">DFIE!$B$71</f>
        <v>Lastenausgleich</v>
      </c>
      <c r="G3" s="118"/>
      <c r="H3" s="118"/>
      <c r="I3" s="119"/>
      <c r="J3" s="120" t="str">
        <f ca="1">DFIE!$B$76</f>
        <v>Temporäre Massnahmen</v>
      </c>
      <c r="K3" s="122"/>
      <c r="L3" s="136" t="str">
        <f ca="1">DFIE!$B$79</f>
        <v>Total</v>
      </c>
    </row>
    <row r="4" spans="1:12" ht="23.25" customHeight="1" x14ac:dyDescent="0.2">
      <c r="A4" s="11"/>
      <c r="B4" s="49"/>
      <c r="C4" s="115"/>
      <c r="D4" s="115"/>
      <c r="E4" s="137"/>
      <c r="F4" s="140" t="str">
        <f ca="1">DFIE!$B$72</f>
        <v>GLA</v>
      </c>
      <c r="G4" s="142" t="str">
        <f ca="1">DFIE!$B$73</f>
        <v>SLA A-C</v>
      </c>
      <c r="H4" s="142" t="str">
        <f ca="1">DFIE!$B$74</f>
        <v>SLA F</v>
      </c>
      <c r="I4" s="144" t="str">
        <f ca="1">DFIE!$B$75</f>
        <v>Total</v>
      </c>
      <c r="J4" s="140" t="str">
        <f ca="1">DFIE!$B$77</f>
        <v>Härte-
ausgleich</v>
      </c>
      <c r="K4" s="144" t="str">
        <f ca="1">DFIE!$B$78</f>
        <v>Ergänzungs-
beitrag</v>
      </c>
      <c r="L4" s="137"/>
    </row>
    <row r="5" spans="1:12" ht="23.25" customHeight="1" x14ac:dyDescent="0.2">
      <c r="A5" s="11"/>
      <c r="B5" s="62"/>
      <c r="C5" s="139"/>
      <c r="D5" s="139"/>
      <c r="E5" s="138"/>
      <c r="F5" s="141"/>
      <c r="G5" s="143"/>
      <c r="H5" s="143"/>
      <c r="I5" s="145"/>
      <c r="J5" s="141"/>
      <c r="K5" s="145"/>
      <c r="L5" s="138"/>
    </row>
    <row r="6" spans="1:12" ht="15" customHeight="1" x14ac:dyDescent="0.2">
      <c r="B6" s="56" t="str">
        <f ca="1">DFIE!$B$40</f>
        <v>Zürich</v>
      </c>
      <c r="C6" s="57">
        <v>1569617.5</v>
      </c>
      <c r="D6" s="15">
        <f>'TOTAL-1'!C6</f>
        <v>116.710990419588</v>
      </c>
      <c r="E6" s="58">
        <f>'TOTAL-1'!H6/$C6*1000</f>
        <v>320.18971819567503</v>
      </c>
      <c r="F6" s="50">
        <f>'TOTAL-1'!J6/$C6*1000</f>
        <v>0</v>
      </c>
      <c r="G6" s="59">
        <f>'TOTAL-1'!K6/$C6*1000</f>
        <v>-13.585096369019841</v>
      </c>
      <c r="H6" s="59">
        <f>'TOTAL-1'!L6/$C6*1000</f>
        <v>-63.189482788004085</v>
      </c>
      <c r="I6" s="60">
        <f>'TOTAL-1'!M6/$C6*1000</f>
        <v>-76.774579157023922</v>
      </c>
      <c r="J6" s="50">
        <f>'TOTAL-1'!N6/$C6*1000</f>
        <v>5.6531581738863137</v>
      </c>
      <c r="K6" s="51">
        <f>'TOTAL-1'!O6/$C6*1000</f>
        <v>0</v>
      </c>
      <c r="L6" s="61">
        <f>'TOTAL-1'!P6/$C6*1000</f>
        <v>249.06829721253743</v>
      </c>
    </row>
    <row r="7" spans="1:12" ht="15" customHeight="1" x14ac:dyDescent="0.2">
      <c r="B7" s="70" t="str">
        <f ca="1">DFIE!$B$41</f>
        <v>Bern</v>
      </c>
      <c r="C7" s="71">
        <v>1052398.16666667</v>
      </c>
      <c r="D7" s="38">
        <f>'TOTAL-1'!C7</f>
        <v>72.366668014802897</v>
      </c>
      <c r="E7" s="72">
        <f>'TOTAL-1'!H7/$C7*1000</f>
        <v>-1444.0904081139079</v>
      </c>
      <c r="F7" s="73">
        <f>'TOTAL-1'!J7/$C7*1000</f>
        <v>-29.119904396133879</v>
      </c>
      <c r="G7" s="74">
        <f>'TOTAL-1'!K7/$C7*1000</f>
        <v>0</v>
      </c>
      <c r="H7" s="74">
        <f>'TOTAL-1'!L7/$C7*1000</f>
        <v>0</v>
      </c>
      <c r="I7" s="75">
        <f>'TOTAL-1'!M7/$C7*1000</f>
        <v>-29.119904396133879</v>
      </c>
      <c r="J7" s="73">
        <f>'TOTAL-1'!N7/$C7*1000</f>
        <v>-15.713815857717934</v>
      </c>
      <c r="K7" s="52">
        <f>'TOTAL-1'!O7/$C7*1000</f>
        <v>0</v>
      </c>
      <c r="L7" s="76">
        <f>'TOTAL-1'!P7/$C7*1000</f>
        <v>-1488.92412836776</v>
      </c>
    </row>
    <row r="8" spans="1:12" ht="15" customHeight="1" x14ac:dyDescent="0.2">
      <c r="B8" s="55" t="str">
        <f ca="1">DFIE!$B$42</f>
        <v>Luzern</v>
      </c>
      <c r="C8" s="69">
        <v>421630.5</v>
      </c>
      <c r="D8" s="23">
        <f>'TOTAL-1'!C8</f>
        <v>91.8150174361447</v>
      </c>
      <c r="E8" s="63">
        <f>'TOTAL-1'!H8/$C8*1000</f>
        <v>-197.20343523535419</v>
      </c>
      <c r="F8" s="64">
        <f>'TOTAL-1'!J8/$C8*1000</f>
        <v>-13.540287052288674</v>
      </c>
      <c r="G8" s="65">
        <f>'TOTAL-1'!K8/$C8*1000</f>
        <v>0</v>
      </c>
      <c r="H8" s="65">
        <f>'TOTAL-1'!L8/$C8*1000</f>
        <v>0</v>
      </c>
      <c r="I8" s="66">
        <f>'TOTAL-1'!M8/$C8*1000</f>
        <v>-13.540287052288674</v>
      </c>
      <c r="J8" s="64">
        <f>'TOTAL-1'!N8/$C8*1000</f>
        <v>-19.332484248648996</v>
      </c>
      <c r="K8" s="53">
        <f>'TOTAL-1'!O8/$C8*1000</f>
        <v>0</v>
      </c>
      <c r="L8" s="67">
        <f>'TOTAL-1'!P8/$C8*1000</f>
        <v>-230.07620653629183</v>
      </c>
    </row>
    <row r="9" spans="1:12" ht="15" customHeight="1" x14ac:dyDescent="0.2">
      <c r="B9" s="70" t="str">
        <f ca="1">DFIE!$B$43</f>
        <v>Uri</v>
      </c>
      <c r="C9" s="71">
        <v>37278</v>
      </c>
      <c r="D9" s="38">
        <f>'TOTAL-1'!C9</f>
        <v>70.023872199159996</v>
      </c>
      <c r="E9" s="72">
        <f>'TOTAL-1'!H9/$C9*1000</f>
        <v>-1649.7844304951982</v>
      </c>
      <c r="F9" s="73">
        <f>'TOTAL-1'!J9/$C9*1000</f>
        <v>-331.66401094479318</v>
      </c>
      <c r="G9" s="74">
        <f>'TOTAL-1'!K9/$C9*1000</f>
        <v>0</v>
      </c>
      <c r="H9" s="74">
        <f>'TOTAL-1'!L9/$C9*1000</f>
        <v>0</v>
      </c>
      <c r="I9" s="75">
        <f>'TOTAL-1'!M9/$C9*1000</f>
        <v>-331.66401094479318</v>
      </c>
      <c r="J9" s="73">
        <f>'TOTAL-1'!N9/$C9*1000</f>
        <v>6.7502280165244919</v>
      </c>
      <c r="K9" s="52">
        <f>'TOTAL-1'!O9/$C9*1000</f>
        <v>0</v>
      </c>
      <c r="L9" s="76">
        <f>'TOTAL-1'!P9/$C9*1000</f>
        <v>-1974.698213423467</v>
      </c>
    </row>
    <row r="10" spans="1:12" ht="15" customHeight="1" x14ac:dyDescent="0.2">
      <c r="B10" s="55" t="str">
        <f ca="1">DFIE!$B$44</f>
        <v>Schwyz</v>
      </c>
      <c r="C10" s="69">
        <v>163736.5</v>
      </c>
      <c r="D10" s="23">
        <f>'TOTAL-1'!C10</f>
        <v>185.74021956932199</v>
      </c>
      <c r="E10" s="63">
        <f>'TOTAL-1'!H10/$C10*1000</f>
        <v>1642.8192492205465</v>
      </c>
      <c r="F10" s="64">
        <f>'TOTAL-1'!J10/$C10*1000</f>
        <v>-44.275051683650254</v>
      </c>
      <c r="G10" s="65">
        <f>'TOTAL-1'!K10/$C10*1000</f>
        <v>0</v>
      </c>
      <c r="H10" s="65">
        <f>'TOTAL-1'!L10/$C10*1000</f>
        <v>0</v>
      </c>
      <c r="I10" s="66">
        <f>'TOTAL-1'!M10/$C10*1000</f>
        <v>-44.275051683650254</v>
      </c>
      <c r="J10" s="64">
        <f>'TOTAL-1'!N10/$C10*1000</f>
        <v>5.6735486589734112</v>
      </c>
      <c r="K10" s="53">
        <f>'TOTAL-1'!O10/$C10*1000</f>
        <v>0</v>
      </c>
      <c r="L10" s="67">
        <f>'TOTAL-1'!P10/$C10*1000</f>
        <v>1604.2177461958693</v>
      </c>
    </row>
    <row r="11" spans="1:12" ht="15" customHeight="1" x14ac:dyDescent="0.2">
      <c r="B11" s="70" t="str">
        <f ca="1">DFIE!$B$45</f>
        <v>Obwalden</v>
      </c>
      <c r="C11" s="71">
        <v>38684.166666666701</v>
      </c>
      <c r="D11" s="38">
        <f>'TOTAL-1'!C11</f>
        <v>107.47375214720201</v>
      </c>
      <c r="E11" s="72">
        <f>'TOTAL-1'!H11/$C11*1000</f>
        <v>143.20029297085358</v>
      </c>
      <c r="F11" s="73">
        <f>'TOTAL-1'!J11/$C11*1000</f>
        <v>-168.78569612890703</v>
      </c>
      <c r="G11" s="74">
        <f>'TOTAL-1'!K11/$C11*1000</f>
        <v>0</v>
      </c>
      <c r="H11" s="74">
        <f>'TOTAL-1'!L11/$C11*1000</f>
        <v>0</v>
      </c>
      <c r="I11" s="75">
        <f>'TOTAL-1'!M11/$C11*1000</f>
        <v>-168.78569612890703</v>
      </c>
      <c r="J11" s="73">
        <f>'TOTAL-1'!N11/$C11*1000</f>
        <v>6.0433252191895859</v>
      </c>
      <c r="K11" s="52">
        <f>'TOTAL-1'!O11/$C11*1000</f>
        <v>0</v>
      </c>
      <c r="L11" s="76">
        <f>'TOTAL-1'!P11/$C11*1000</f>
        <v>-19.542077938863859</v>
      </c>
    </row>
    <row r="12" spans="1:12" ht="15" customHeight="1" x14ac:dyDescent="0.2">
      <c r="B12" s="55" t="str">
        <f ca="1">DFIE!$B$46</f>
        <v>Nidwalden</v>
      </c>
      <c r="C12" s="69">
        <v>43965.333333333299</v>
      </c>
      <c r="D12" s="23">
        <f>'TOTAL-1'!C12</f>
        <v>157.62730685419899</v>
      </c>
      <c r="E12" s="63">
        <f>'TOTAL-1'!H12/$C12*1000</f>
        <v>1104.1638336264944</v>
      </c>
      <c r="F12" s="64">
        <f>'TOTAL-1'!J12/$C12*1000</f>
        <v>-34.723221325893149</v>
      </c>
      <c r="G12" s="65">
        <f>'TOTAL-1'!K12/$C12*1000</f>
        <v>0</v>
      </c>
      <c r="H12" s="65">
        <f>'TOTAL-1'!L12/$C12*1000</f>
        <v>0</v>
      </c>
      <c r="I12" s="66">
        <f>'TOTAL-1'!M12/$C12*1000</f>
        <v>-34.723221325893149</v>
      </c>
      <c r="J12" s="64">
        <f>'TOTAL-1'!N12/$C12*1000</f>
        <v>6.0988506095711807</v>
      </c>
      <c r="K12" s="53">
        <f>'TOTAL-1'!O12/$C12*1000</f>
        <v>0</v>
      </c>
      <c r="L12" s="67">
        <f>'TOTAL-1'!P12/$C12*1000</f>
        <v>1075.5394629101725</v>
      </c>
    </row>
    <row r="13" spans="1:12" ht="15" customHeight="1" x14ac:dyDescent="0.2">
      <c r="B13" s="70" t="str">
        <f ca="1">DFIE!$B$47</f>
        <v>Glarus</v>
      </c>
      <c r="C13" s="71">
        <v>41411.333333333299</v>
      </c>
      <c r="D13" s="38">
        <f>'TOTAL-1'!C13</f>
        <v>71.170434055306501</v>
      </c>
      <c r="E13" s="72">
        <f>'TOTAL-1'!H13/$C13*1000</f>
        <v>-1547.7877634142035</v>
      </c>
      <c r="F13" s="73">
        <f>'TOTAL-1'!J13/$C13*1000</f>
        <v>-137.77791103884616</v>
      </c>
      <c r="G13" s="74">
        <f>'TOTAL-1'!K13/$C13*1000</f>
        <v>0</v>
      </c>
      <c r="H13" s="74">
        <f>'TOTAL-1'!L13/$C13*1000</f>
        <v>0</v>
      </c>
      <c r="I13" s="75">
        <f>'TOTAL-1'!M13/$C13*1000</f>
        <v>-137.77791103884616</v>
      </c>
      <c r="J13" s="73">
        <f>'TOTAL-1'!N13/$C13*1000</f>
        <v>-82.040367371251094</v>
      </c>
      <c r="K13" s="52">
        <f>'TOTAL-1'!O13/$C13*1000</f>
        <v>0</v>
      </c>
      <c r="L13" s="76">
        <f>'TOTAL-1'!P13/$C13*1000</f>
        <v>-1767.6060418243007</v>
      </c>
    </row>
    <row r="14" spans="1:12" ht="15" customHeight="1" x14ac:dyDescent="0.2">
      <c r="B14" s="55" t="str">
        <f ca="1">DFIE!$B$48</f>
        <v>Zug</v>
      </c>
      <c r="C14" s="69">
        <v>130851.33333333299</v>
      </c>
      <c r="D14" s="23">
        <f>'TOTAL-1'!C14</f>
        <v>286.964183652359</v>
      </c>
      <c r="E14" s="63">
        <f>'TOTAL-1'!H14/$C14*1000</f>
        <v>3582.3136613052052</v>
      </c>
      <c r="F14" s="64">
        <f>'TOTAL-1'!J14/$C14*1000</f>
        <v>0</v>
      </c>
      <c r="G14" s="65">
        <f>'TOTAL-1'!K14/$C14*1000</f>
        <v>-16.207095074817772</v>
      </c>
      <c r="H14" s="65">
        <f>'TOTAL-1'!L14/$C14*1000</f>
        <v>-7.673593951405433E-2</v>
      </c>
      <c r="I14" s="66">
        <f>'TOTAL-1'!M14/$C14*1000</f>
        <v>-16.283831014331831</v>
      </c>
      <c r="J14" s="64">
        <f>'TOTAL-1'!N14/$C14*1000</f>
        <v>5.4512016181213427</v>
      </c>
      <c r="K14" s="53">
        <f>'TOTAL-1'!O14/$C14*1000</f>
        <v>0</v>
      </c>
      <c r="L14" s="67">
        <f>'TOTAL-1'!P14/$C14*1000</f>
        <v>3571.4810319089947</v>
      </c>
    </row>
    <row r="15" spans="1:12" ht="15" customHeight="1" x14ac:dyDescent="0.2">
      <c r="B15" s="70" t="str">
        <f ca="1">DFIE!$B$49</f>
        <v>Freiburg</v>
      </c>
      <c r="C15" s="71">
        <v>329883</v>
      </c>
      <c r="D15" s="38">
        <f>'TOTAL-1'!C15</f>
        <v>71.890199547974106</v>
      </c>
      <c r="E15" s="72">
        <f>'TOTAL-1'!H15/$C15*1000</f>
        <v>-1485.0585571247987</v>
      </c>
      <c r="F15" s="73">
        <f>'TOTAL-1'!J15/$C15*1000</f>
        <v>-29.232925006744818</v>
      </c>
      <c r="G15" s="74">
        <f>'TOTAL-1'!K15/$C15*1000</f>
        <v>0</v>
      </c>
      <c r="H15" s="74">
        <f>'TOTAL-1'!L15/$C15*1000</f>
        <v>0</v>
      </c>
      <c r="I15" s="75">
        <f>'TOTAL-1'!M15/$C15*1000</f>
        <v>-29.232925006744818</v>
      </c>
      <c r="J15" s="73">
        <f>'TOTAL-1'!N15/$C15*1000</f>
        <v>-182.04137830685423</v>
      </c>
      <c r="K15" s="52">
        <f>'TOTAL-1'!O15/$C15*1000</f>
        <v>-51.511059981872357</v>
      </c>
      <c r="L15" s="76">
        <f>'TOTAL-1'!P15/$C15*1000</f>
        <v>-1747.8439204202703</v>
      </c>
    </row>
    <row r="16" spans="1:12" ht="15" customHeight="1" x14ac:dyDescent="0.2">
      <c r="B16" s="55" t="str">
        <f ca="1">DFIE!$B$50</f>
        <v>Solothurn</v>
      </c>
      <c r="C16" s="69">
        <v>281098.33333333302</v>
      </c>
      <c r="D16" s="23">
        <f>'TOTAL-1'!C16</f>
        <v>70.441400158056396</v>
      </c>
      <c r="E16" s="63">
        <f>'TOTAL-1'!H16/$C16*1000</f>
        <v>-1612.3488340379126</v>
      </c>
      <c r="F16" s="64">
        <f>'TOTAL-1'!J16/$C16*1000</f>
        <v>0</v>
      </c>
      <c r="G16" s="65">
        <f>'TOTAL-1'!K16/$C16*1000</f>
        <v>-47.606778173711504</v>
      </c>
      <c r="H16" s="65">
        <f>'TOTAL-1'!L16/$C16*1000</f>
        <v>0</v>
      </c>
      <c r="I16" s="66">
        <f>'TOTAL-1'!M16/$C16*1000</f>
        <v>-47.606778173711504</v>
      </c>
      <c r="J16" s="64">
        <f>'TOTAL-1'!N16/$C16*1000</f>
        <v>6.2724918326327153</v>
      </c>
      <c r="K16" s="53">
        <f>'TOTAL-1'!O16/$C16*1000</f>
        <v>0</v>
      </c>
      <c r="L16" s="67">
        <f>'TOTAL-1'!P16/$C16*1000</f>
        <v>-1653.6831203789914</v>
      </c>
    </row>
    <row r="17" spans="2:19" ht="15" customHeight="1" x14ac:dyDescent="0.2">
      <c r="B17" s="70" t="str">
        <f ca="1">DFIE!$B$51</f>
        <v>Basel-Stadt</v>
      </c>
      <c r="C17" s="71">
        <v>199289.83333333299</v>
      </c>
      <c r="D17" s="38">
        <f>'TOTAL-1'!C17</f>
        <v>155.91242514000101</v>
      </c>
      <c r="E17" s="72">
        <f>'TOTAL-1'!H17/$C17*1000</f>
        <v>1071.3059639269122</v>
      </c>
      <c r="F17" s="73">
        <f>'TOTAL-1'!J17/$C17*1000</f>
        <v>0</v>
      </c>
      <c r="G17" s="74">
        <f>'TOTAL-1'!K17/$C17*1000</f>
        <v>-210.06525169790433</v>
      </c>
      <c r="H17" s="74">
        <f>'TOTAL-1'!L17/$C17*1000</f>
        <v>-123.25122455652969</v>
      </c>
      <c r="I17" s="75">
        <f>'TOTAL-1'!M17/$C17*1000</f>
        <v>-333.31647625443401</v>
      </c>
      <c r="J17" s="73">
        <f>'TOTAL-1'!N17/$C17*1000</f>
        <v>7.0189280436617141</v>
      </c>
      <c r="K17" s="52">
        <f>'TOTAL-1'!O17/$C17*1000</f>
        <v>0</v>
      </c>
      <c r="L17" s="76">
        <f>'TOTAL-1'!P17/$C17*1000</f>
        <v>745.00841571614001</v>
      </c>
    </row>
    <row r="18" spans="2:19" ht="15" customHeight="1" x14ac:dyDescent="0.2">
      <c r="B18" s="55" t="str">
        <f ca="1">DFIE!$B$52</f>
        <v>Basel-Landschaft</v>
      </c>
      <c r="C18" s="69">
        <v>294010</v>
      </c>
      <c r="D18" s="23">
        <f>'TOTAL-1'!C18</f>
        <v>97.747895141243504</v>
      </c>
      <c r="E18" s="63">
        <f>'TOTAL-1'!H18/$C18*1000</f>
        <v>-23.869790143192411</v>
      </c>
      <c r="F18" s="64">
        <f>'TOTAL-1'!J18/$C18*1000</f>
        <v>0</v>
      </c>
      <c r="G18" s="65">
        <f>'TOTAL-1'!K18/$C18*1000</f>
        <v>0</v>
      </c>
      <c r="H18" s="65">
        <f>'TOTAL-1'!L18/$C18*1000</f>
        <v>0</v>
      </c>
      <c r="I18" s="66">
        <f>'TOTAL-1'!M18/$C18*1000</f>
        <v>0</v>
      </c>
      <c r="J18" s="64">
        <f>'TOTAL-1'!N18/$C18*1000</f>
        <v>6.3550253392741745</v>
      </c>
      <c r="K18" s="53">
        <f>'TOTAL-1'!O18/$C18*1000</f>
        <v>0</v>
      </c>
      <c r="L18" s="67">
        <f>'TOTAL-1'!P18/$C18*1000</f>
        <v>-17.514764803918236</v>
      </c>
    </row>
    <row r="19" spans="2:19" ht="15" customHeight="1" x14ac:dyDescent="0.2">
      <c r="B19" s="70" t="str">
        <f ca="1">DFIE!$B$53</f>
        <v>Schaffhausen</v>
      </c>
      <c r="C19" s="71">
        <v>84386.833333333299</v>
      </c>
      <c r="D19" s="38">
        <f>'TOTAL-1'!C19</f>
        <v>108.107936102664</v>
      </c>
      <c r="E19" s="72">
        <f>'TOTAL-1'!H19/$C19*1000</f>
        <v>155.35152205814103</v>
      </c>
      <c r="F19" s="73">
        <f>'TOTAL-1'!J19/$C19*1000</f>
        <v>0</v>
      </c>
      <c r="G19" s="74">
        <f>'TOTAL-1'!K19/$C19*1000</f>
        <v>-11.702548383337847</v>
      </c>
      <c r="H19" s="74">
        <f>'TOTAL-1'!L19/$C19*1000</f>
        <v>0</v>
      </c>
      <c r="I19" s="75">
        <f>'TOTAL-1'!M19/$C19*1000</f>
        <v>-11.702548383337847</v>
      </c>
      <c r="J19" s="73">
        <f>'TOTAL-1'!N19/$C19*1000</f>
        <v>6.3112570878948357</v>
      </c>
      <c r="K19" s="52">
        <f>'TOTAL-1'!O19/$C19*1000</f>
        <v>0</v>
      </c>
      <c r="L19" s="76">
        <f>'TOTAL-1'!P19/$C19*1000</f>
        <v>149.96023076269805</v>
      </c>
    </row>
    <row r="20" spans="2:19" ht="15" customHeight="1" x14ac:dyDescent="0.2">
      <c r="B20" s="55" t="str">
        <f ca="1">DFIE!$B$54</f>
        <v>Appenzell A.Rh.</v>
      </c>
      <c r="C20" s="69">
        <v>55693</v>
      </c>
      <c r="D20" s="23">
        <f>'TOTAL-1'!C20</f>
        <v>86.591553480923494</v>
      </c>
      <c r="E20" s="63">
        <f>'TOTAL-1'!H20/$C20*1000</f>
        <v>-442.26904637925776</v>
      </c>
      <c r="F20" s="64">
        <f>'TOTAL-1'!J20/$C20*1000</f>
        <v>-393.7942290772628</v>
      </c>
      <c r="G20" s="65">
        <f>'TOTAL-1'!K20/$C20*1000</f>
        <v>0</v>
      </c>
      <c r="H20" s="65">
        <f>'TOTAL-1'!L20/$C20*1000</f>
        <v>0</v>
      </c>
      <c r="I20" s="66">
        <f>'TOTAL-1'!M20/$C20*1000</f>
        <v>-393.7942290772628</v>
      </c>
      <c r="J20" s="64">
        <f>'TOTAL-1'!N20/$C20*1000</f>
        <v>6.9675722263121047</v>
      </c>
      <c r="K20" s="53">
        <f>'TOTAL-1'!O20/$C20*1000</f>
        <v>0</v>
      </c>
      <c r="L20" s="67">
        <f>'TOTAL-1'!P20/$C20*1000</f>
        <v>-829.09570323020853</v>
      </c>
    </row>
    <row r="21" spans="2:19" ht="15" customHeight="1" x14ac:dyDescent="0.2">
      <c r="B21" s="70" t="str">
        <f ca="1">DFIE!$B$55</f>
        <v>Appenzell I.Rh.</v>
      </c>
      <c r="C21" s="71">
        <v>16378</v>
      </c>
      <c r="D21" s="38">
        <f>'TOTAL-1'!C21</f>
        <v>103.97649070703</v>
      </c>
      <c r="E21" s="72">
        <f>'TOTAL-1'!H21/$C21*1000</f>
        <v>76.191232140676505</v>
      </c>
      <c r="F21" s="73">
        <f>'TOTAL-1'!J21/$C21*1000</f>
        <v>-556.61051410428615</v>
      </c>
      <c r="G21" s="74">
        <f>'TOTAL-1'!K21/$C21*1000</f>
        <v>0</v>
      </c>
      <c r="H21" s="74">
        <f>'TOTAL-1'!L21/$C21*1000</f>
        <v>0</v>
      </c>
      <c r="I21" s="75">
        <f>'TOTAL-1'!M21/$C21*1000</f>
        <v>-556.61051410428615</v>
      </c>
      <c r="J21" s="73">
        <f>'TOTAL-1'!N21/$C21*1000</f>
        <v>6.4937110758334349</v>
      </c>
      <c r="K21" s="52">
        <f>'TOTAL-1'!O21/$C21*1000</f>
        <v>0</v>
      </c>
      <c r="L21" s="76">
        <f>'TOTAL-1'!P21/$C21*1000</f>
        <v>-473.92557088777625</v>
      </c>
    </row>
    <row r="22" spans="2:19" ht="15" customHeight="1" x14ac:dyDescent="0.2">
      <c r="B22" s="55" t="str">
        <f ca="1">DFIE!$B$56</f>
        <v>St. Gallen</v>
      </c>
      <c r="C22" s="69">
        <v>520349.83333333302</v>
      </c>
      <c r="D22" s="23">
        <f>'TOTAL-1'!C22</f>
        <v>78.536077526169905</v>
      </c>
      <c r="E22" s="63">
        <f>'TOTAL-1'!H22/$C22*1000</f>
        <v>-955.09319723685951</v>
      </c>
      <c r="F22" s="64">
        <f>'TOTAL-1'!J22/$C22*1000</f>
        <v>-4.1563191942343938</v>
      </c>
      <c r="G22" s="65">
        <f>'TOTAL-1'!K22/$C22*1000</f>
        <v>0</v>
      </c>
      <c r="H22" s="65">
        <f>'TOTAL-1'!L22/$C22*1000</f>
        <v>0</v>
      </c>
      <c r="I22" s="66">
        <f>'TOTAL-1'!M22/$C22*1000</f>
        <v>-4.1563191942343938</v>
      </c>
      <c r="J22" s="64">
        <f>'TOTAL-1'!N22/$C22*1000</f>
        <v>6.2632190715284848</v>
      </c>
      <c r="K22" s="53">
        <f>'TOTAL-1'!O22/$C22*1000</f>
        <v>0</v>
      </c>
      <c r="L22" s="67">
        <f>'TOTAL-1'!P22/$C22*1000</f>
        <v>-952.98629735956547</v>
      </c>
    </row>
    <row r="23" spans="2:19" ht="15" customHeight="1" x14ac:dyDescent="0.2">
      <c r="B23" s="70" t="str">
        <f ca="1">DFIE!$B$57</f>
        <v>Graubünden</v>
      </c>
      <c r="C23" s="71">
        <v>207731.83333333299</v>
      </c>
      <c r="D23" s="38">
        <f>'TOTAL-1'!C23</f>
        <v>93.403430226178202</v>
      </c>
      <c r="E23" s="72">
        <f>'TOTAL-1'!H23/$C23*1000</f>
        <v>-138.54404276025764</v>
      </c>
      <c r="F23" s="73">
        <f>'TOTAL-1'!J23/$C23*1000</f>
        <v>-700.51975985064189</v>
      </c>
      <c r="G23" s="74">
        <f>'TOTAL-1'!K23/$C23*1000</f>
        <v>0</v>
      </c>
      <c r="H23" s="74">
        <f>'TOTAL-1'!L23/$C23*1000</f>
        <v>0</v>
      </c>
      <c r="I23" s="75">
        <f>'TOTAL-1'!M23/$C23*1000</f>
        <v>-700.51975985064189</v>
      </c>
      <c r="J23" s="73">
        <f>'TOTAL-1'!N23/$C23*1000</f>
        <v>6.5978091947069686</v>
      </c>
      <c r="K23" s="52">
        <f>'TOTAL-1'!O23/$C23*1000</f>
        <v>-179.00670977245534</v>
      </c>
      <c r="L23" s="76">
        <f>'TOTAL-1'!P23/$C23*1000</f>
        <v>-1011.4727031886476</v>
      </c>
    </row>
    <row r="24" spans="2:19" ht="15" customHeight="1" x14ac:dyDescent="0.2">
      <c r="B24" s="55" t="str">
        <f ca="1">DFIE!$B$58</f>
        <v>Aargau</v>
      </c>
      <c r="C24" s="69">
        <v>704060.16666666698</v>
      </c>
      <c r="D24" s="23">
        <f>'TOTAL-1'!C24</f>
        <v>79.922715518561404</v>
      </c>
      <c r="E24" s="63">
        <f>'TOTAL-1'!H24/$C24*1000</f>
        <v>-856.21822330051782</v>
      </c>
      <c r="F24" s="64">
        <f>'TOTAL-1'!J24/$C24*1000</f>
        <v>0</v>
      </c>
      <c r="G24" s="65">
        <f>'TOTAL-1'!K24/$C24*1000</f>
        <v>0</v>
      </c>
      <c r="H24" s="65">
        <f>'TOTAL-1'!L24/$C24*1000</f>
        <v>0</v>
      </c>
      <c r="I24" s="66">
        <f>'TOTAL-1'!M24/$C24*1000</f>
        <v>0</v>
      </c>
      <c r="J24" s="64">
        <f>'TOTAL-1'!N24/$C24*1000</f>
        <v>5.5804648324326429</v>
      </c>
      <c r="K24" s="53">
        <f>'TOTAL-1'!O24/$C24*1000</f>
        <v>0</v>
      </c>
      <c r="L24" s="67">
        <f>'TOTAL-1'!P24/$C24*1000</f>
        <v>-850.63775846808505</v>
      </c>
    </row>
    <row r="25" spans="2:19" ht="15" customHeight="1" x14ac:dyDescent="0.2">
      <c r="B25" s="70" t="str">
        <f ca="1">DFIE!$B$59</f>
        <v>Thurgau</v>
      </c>
      <c r="C25" s="71">
        <v>286644.33333333302</v>
      </c>
      <c r="D25" s="38">
        <f>'TOTAL-1'!C25</f>
        <v>79.431517064098898</v>
      </c>
      <c r="E25" s="72">
        <f>'TOTAL-1'!H25/$C25*1000</f>
        <v>-890.76233962413437</v>
      </c>
      <c r="F25" s="73">
        <f>'TOTAL-1'!J25/$C25*1000</f>
        <v>-11.241802559036588</v>
      </c>
      <c r="G25" s="74">
        <f>'TOTAL-1'!K25/$C25*1000</f>
        <v>0</v>
      </c>
      <c r="H25" s="74">
        <f>'TOTAL-1'!L25/$C25*1000</f>
        <v>0</v>
      </c>
      <c r="I25" s="75">
        <f>'TOTAL-1'!M25/$C25*1000</f>
        <v>-11.241802559036588</v>
      </c>
      <c r="J25" s="73">
        <f>'TOTAL-1'!N25/$C25*1000</f>
        <v>5.7670074296485945</v>
      </c>
      <c r="K25" s="52">
        <f>'TOTAL-1'!O25/$C25*1000</f>
        <v>0</v>
      </c>
      <c r="L25" s="76">
        <f>'TOTAL-1'!P25/$C25*1000</f>
        <v>-896.23713475352247</v>
      </c>
    </row>
    <row r="26" spans="2:19" ht="15" customHeight="1" x14ac:dyDescent="0.2">
      <c r="B26" s="55" t="str">
        <f ca="1">DFIE!$B$60</f>
        <v>Tessin</v>
      </c>
      <c r="C26" s="69">
        <v>354957.5</v>
      </c>
      <c r="D26" s="23">
        <f>'TOTAL-1'!C26</f>
        <v>91.1713689379404</v>
      </c>
      <c r="E26" s="63">
        <f>'TOTAL-1'!H26/$C26*1000</f>
        <v>-223.20860384693941</v>
      </c>
      <c r="F26" s="64">
        <f>'TOTAL-1'!J26/$C26*1000</f>
        <v>-44.347095074762478</v>
      </c>
      <c r="G26" s="65">
        <f>'TOTAL-1'!K26/$C26*1000</f>
        <v>-15.581958403470837</v>
      </c>
      <c r="H26" s="65">
        <f>'TOTAL-1'!L26/$C26*1000</f>
        <v>0</v>
      </c>
      <c r="I26" s="66">
        <f>'TOTAL-1'!M26/$C26*1000</f>
        <v>-59.929053478233307</v>
      </c>
      <c r="J26" s="64">
        <f>'TOTAL-1'!N26/$C26*1000</f>
        <v>6.286087771071184</v>
      </c>
      <c r="K26" s="53">
        <f>'TOTAL-1'!O26/$C26*1000</f>
        <v>0</v>
      </c>
      <c r="L26" s="67">
        <f>'TOTAL-1'!P26/$C26*1000</f>
        <v>-276.85156955410156</v>
      </c>
    </row>
    <row r="27" spans="2:19" ht="15" customHeight="1" x14ac:dyDescent="0.2">
      <c r="B27" s="70" t="str">
        <f ca="1">DFIE!$B$61</f>
        <v>Waadt</v>
      </c>
      <c r="C27" s="71">
        <v>828126.5</v>
      </c>
      <c r="D27" s="38">
        <f>'TOTAL-1'!C27</f>
        <v>99.678052714333603</v>
      </c>
      <c r="E27" s="72">
        <f>'TOTAL-1'!H27/$C27*1000</f>
        <v>-0.98956016985327733</v>
      </c>
      <c r="F27" s="73">
        <f>'TOTAL-1'!J27/$C27*1000</f>
        <v>-0.19372644155210589</v>
      </c>
      <c r="G27" s="74">
        <f>'TOTAL-1'!K27/$C27*1000</f>
        <v>-142.7162540988605</v>
      </c>
      <c r="H27" s="74">
        <f>'TOTAL-1'!L27/$C27*1000</f>
        <v>-6.4444333081962721</v>
      </c>
      <c r="I27" s="75">
        <f>'TOTAL-1'!M27/$C27*1000</f>
        <v>-149.35441384860886</v>
      </c>
      <c r="J27" s="73">
        <f>'TOTAL-1'!N27/$C27*1000</f>
        <v>5.5132651835196675</v>
      </c>
      <c r="K27" s="52">
        <f>'TOTAL-1'!O27/$C27*1000</f>
        <v>0</v>
      </c>
      <c r="L27" s="76">
        <f>'TOTAL-1'!P27/$C27*1000</f>
        <v>-144.83070883494247</v>
      </c>
    </row>
    <row r="28" spans="2:19" ht="15" customHeight="1" x14ac:dyDescent="0.2">
      <c r="B28" s="55" t="str">
        <f ca="1">DFIE!$B$62</f>
        <v>Wallis</v>
      </c>
      <c r="C28" s="69">
        <v>359777.33333333302</v>
      </c>
      <c r="D28" s="23">
        <f>'TOTAL-1'!C28</f>
        <v>68.562123932445402</v>
      </c>
      <c r="E28" s="63">
        <f>'TOTAL-1'!H28/$C28*1000</f>
        <v>-1795.8911252515461</v>
      </c>
      <c r="F28" s="64">
        <f>'TOTAL-1'!J28/$C28*1000</f>
        <v>-220.86519254501877</v>
      </c>
      <c r="G28" s="65">
        <f>'TOTAL-1'!K28/$C28*1000</f>
        <v>-34.758579380579874</v>
      </c>
      <c r="H28" s="65">
        <f>'TOTAL-1'!L28/$C28*1000</f>
        <v>0</v>
      </c>
      <c r="I28" s="66">
        <f>'TOTAL-1'!M28/$C28*1000</f>
        <v>-255.62377192559865</v>
      </c>
      <c r="J28" s="64">
        <f>'TOTAL-1'!N28/$C28*1000</f>
        <v>5.5156365233311027</v>
      </c>
      <c r="K28" s="53">
        <f>'TOTAL-1'!O28/$C28*1000</f>
        <v>-349.72182331293834</v>
      </c>
      <c r="L28" s="67">
        <f>'TOTAL-1'!P28/$C28*1000</f>
        <v>-2395.7210839667518</v>
      </c>
    </row>
    <row r="29" spans="2:19" ht="15" customHeight="1" x14ac:dyDescent="0.2">
      <c r="B29" s="70" t="str">
        <f ca="1">DFIE!$B$63</f>
        <v>Neuenburg</v>
      </c>
      <c r="C29" s="71">
        <v>177792.33333333299</v>
      </c>
      <c r="D29" s="38">
        <f>'TOTAL-1'!C29</f>
        <v>77.288442746614905</v>
      </c>
      <c r="E29" s="72">
        <f>'TOTAL-1'!H29/$C29*1000</f>
        <v>-1047.6073883950771</v>
      </c>
      <c r="F29" s="73">
        <f>'TOTAL-1'!J29/$C29*1000</f>
        <v>-133.94436955474296</v>
      </c>
      <c r="G29" s="74">
        <f>'TOTAL-1'!K29/$C29*1000</f>
        <v>-72.469058470837837</v>
      </c>
      <c r="H29" s="74">
        <f>'TOTAL-1'!L29/$C29*1000</f>
        <v>0</v>
      </c>
      <c r="I29" s="75">
        <f>'TOTAL-1'!M29/$C29*1000</f>
        <v>-206.4134280255808</v>
      </c>
      <c r="J29" s="73">
        <f>'TOTAL-1'!N29/$C29*1000</f>
        <v>-268.64844003397275</v>
      </c>
      <c r="K29" s="52">
        <f>'TOTAL-1'!O29/$C29*1000</f>
        <v>0</v>
      </c>
      <c r="L29" s="76">
        <f>'TOTAL-1'!P29/$C29*1000</f>
        <v>-1522.6692564546308</v>
      </c>
    </row>
    <row r="30" spans="2:19" ht="15" customHeight="1" x14ac:dyDescent="0.2">
      <c r="B30" s="55" t="str">
        <f ca="1">DFIE!$B$64</f>
        <v>Genf</v>
      </c>
      <c r="C30" s="69">
        <v>512107.83333333302</v>
      </c>
      <c r="D30" s="23">
        <f>'TOTAL-1'!C30</f>
        <v>155.336199799301</v>
      </c>
      <c r="E30" s="63">
        <f>'TOTAL-1'!H30/$C30*1000</f>
        <v>1060.2652384084477</v>
      </c>
      <c r="F30" s="64">
        <f>'TOTAL-1'!J30/$C30*1000</f>
        <v>0</v>
      </c>
      <c r="G30" s="65">
        <f>'TOTAL-1'!K30/$C30*1000</f>
        <v>-237.21841981848237</v>
      </c>
      <c r="H30" s="65">
        <f>'TOTAL-1'!L30/$C30*1000</f>
        <v>-89.904119802893135</v>
      </c>
      <c r="I30" s="66">
        <f>'TOTAL-1'!M30/$C30*1000</f>
        <v>-327.12253962137549</v>
      </c>
      <c r="J30" s="64">
        <f>'TOTAL-1'!N30/$C30*1000</f>
        <v>5.7938656799821162</v>
      </c>
      <c r="K30" s="53">
        <f>'TOTAL-1'!O30/$C30*1000</f>
        <v>0</v>
      </c>
      <c r="L30" s="67">
        <f>'TOTAL-1'!P30/$C30*1000</f>
        <v>738.93656446705427</v>
      </c>
    </row>
    <row r="31" spans="2:19" ht="15" customHeight="1" x14ac:dyDescent="0.2">
      <c r="B31" s="77" t="str">
        <f ca="1">DFIE!$B$65</f>
        <v>Jura</v>
      </c>
      <c r="C31" s="78">
        <v>74054.5</v>
      </c>
      <c r="D31" s="79">
        <f>'TOTAL-1'!C31</f>
        <v>64.455024326818105</v>
      </c>
      <c r="E31" s="80">
        <f>'TOTAL-1'!H31/$C31*1000</f>
        <v>-2207.0827161077314</v>
      </c>
      <c r="F31" s="81">
        <f>'TOTAL-1'!J31/$C31*1000</f>
        <v>-66.114375223652843</v>
      </c>
      <c r="G31" s="82">
        <f>'TOTAL-1'!K31/$C31*1000</f>
        <v>0</v>
      </c>
      <c r="H31" s="82">
        <f>'TOTAL-1'!L31/$C31*1000</f>
        <v>0</v>
      </c>
      <c r="I31" s="83">
        <f>'TOTAL-1'!M31/$C31*1000</f>
        <v>-66.114375223652843</v>
      </c>
      <c r="J31" s="81">
        <f>'TOTAL-1'!N31/$C31*1000</f>
        <v>-111.1841279057991</v>
      </c>
      <c r="K31" s="54">
        <f>'TOTAL-1'!O31/$C31*1000</f>
        <v>0</v>
      </c>
      <c r="L31" s="84">
        <f>'TOTAL-1'!P31/$C31*1000</f>
        <v>-2384.3812192371838</v>
      </c>
    </row>
    <row r="32" spans="2:19" ht="43.5" customHeight="1" x14ac:dyDescent="0.2">
      <c r="B32" s="135" t="str">
        <f ca="1">DFIE!$B$80</f>
        <v xml:space="preserve">RI = Ressourcenindex; GLA = Geografisch-topografischer Lastenausgleich; 
SLA = Soziodemografischer Lastenausgleich; A-C = Bereiche Armut, Altersstruktur, Ausländerintegration; F = Kernstadtproblematik
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68"/>
      <c r="N32" s="68"/>
      <c r="O32" s="68"/>
      <c r="P32" s="68"/>
      <c r="Q32" s="68"/>
      <c r="R32" s="68"/>
      <c r="S32" s="68"/>
    </row>
  </sheetData>
  <mergeCells count="14">
    <mergeCell ref="B1:L1"/>
    <mergeCell ref="B32:L32"/>
    <mergeCell ref="E3:E5"/>
    <mergeCell ref="C3:C5"/>
    <mergeCell ref="L3:L5"/>
    <mergeCell ref="F3:I3"/>
    <mergeCell ref="D3:D5"/>
    <mergeCell ref="J3:K3"/>
    <mergeCell ref="F4:F5"/>
    <mergeCell ref="G4:G5"/>
    <mergeCell ref="H4:H5"/>
    <mergeCell ref="I4:I5"/>
    <mergeCell ref="J4:J5"/>
    <mergeCell ref="K4:K5"/>
  </mergeCells>
  <conditionalFormatting sqref="C6:C31">
    <cfRule type="expression" dxfId="1" priority="1" stopIfTrue="1">
      <formula>ISBLANK(C6)</formula>
    </cfRule>
  </conditionalFormatting>
  <pageMargins left="0.78740157480314965" right="0.78740157480314965" top="0.9055118110236221" bottom="0.59055118110236227" header="0.51181102362204722" footer="0.51181102362204722"/>
  <pageSetup paperSize="9" scale="85" orientation="landscape"/>
  <headerFooter scaleWithDoc="0" alignWithMargins="0">
    <oddHeader>&amp;L&amp;F&amp;R&amp;A</oddHead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0"/>
  <sheetViews>
    <sheetView workbookViewId="0"/>
  </sheetViews>
  <sheetFormatPr baseColWidth="10" defaultRowHeight="12.75" x14ac:dyDescent="0.2"/>
  <cols>
    <col min="1" max="1" width="2.7109375" customWidth="1"/>
    <col min="2" max="2" width="57.5703125" customWidth="1"/>
    <col min="3" max="3" width="6.7109375" customWidth="1"/>
    <col min="4" max="7" width="18.7109375" customWidth="1"/>
    <col min="9" max="10" width="13.7109375" customWidth="1"/>
  </cols>
  <sheetData>
    <row r="1" spans="1:13" ht="12.75" customHeight="1" x14ac:dyDescent="0.2"/>
    <row r="2" spans="1:13" ht="12.75" customHeight="1" x14ac:dyDescent="0.2">
      <c r="B2" s="97" t="s">
        <v>68</v>
      </c>
      <c r="D2" s="103" t="s">
        <v>106</v>
      </c>
      <c r="G2" s="108" t="s">
        <v>65</v>
      </c>
      <c r="I2" s="86" t="s">
        <v>226</v>
      </c>
      <c r="J2" s="87"/>
      <c r="L2" s="108" t="s">
        <v>237</v>
      </c>
      <c r="M2" s="93" t="s">
        <v>239</v>
      </c>
    </row>
    <row r="3" spans="1:13" ht="12.75" customHeight="1" x14ac:dyDescent="0.2">
      <c r="B3" s="97" t="s">
        <v>119</v>
      </c>
      <c r="D3" s="105" t="s">
        <v>102</v>
      </c>
      <c r="E3" s="95"/>
      <c r="G3" s="104">
        <f>INTRO!D41</f>
        <v>2026</v>
      </c>
      <c r="I3" s="88" t="s">
        <v>227</v>
      </c>
      <c r="J3" s="89" t="s">
        <v>228</v>
      </c>
      <c r="L3" s="108" t="s">
        <v>238</v>
      </c>
      <c r="M3" s="92">
        <v>45687</v>
      </c>
    </row>
    <row r="4" spans="1:13" ht="12.75" customHeight="1" x14ac:dyDescent="0.2">
      <c r="B4" s="97"/>
      <c r="D4" s="106" t="s">
        <v>103</v>
      </c>
      <c r="E4" s="95"/>
      <c r="I4" s="90">
        <v>14</v>
      </c>
      <c r="J4" s="91">
        <v>15</v>
      </c>
    </row>
    <row r="5" spans="1:13" ht="12" customHeight="1" x14ac:dyDescent="0.2">
      <c r="A5" s="6"/>
      <c r="B5" s="111" t="s">
        <v>116</v>
      </c>
      <c r="C5" s="95"/>
      <c r="D5" s="106" t="s">
        <v>104</v>
      </c>
      <c r="E5" s="95"/>
      <c r="F5" s="6"/>
      <c r="H5" s="6"/>
    </row>
    <row r="6" spans="1:13" ht="12" customHeight="1" x14ac:dyDescent="0.2">
      <c r="B6" s="111" t="s">
        <v>117</v>
      </c>
      <c r="D6" s="107" t="s">
        <v>105</v>
      </c>
      <c r="E6" s="95"/>
    </row>
    <row r="7" spans="1:13" ht="12.75" customHeight="1" x14ac:dyDescent="0.2">
      <c r="B7" s="97"/>
      <c r="D7" s="110">
        <v>1</v>
      </c>
      <c r="E7" s="95"/>
    </row>
    <row r="8" spans="1:13" x14ac:dyDescent="0.2">
      <c r="B8" s="98"/>
      <c r="D8" s="96"/>
      <c r="E8" s="96"/>
    </row>
    <row r="9" spans="1:13" x14ac:dyDescent="0.2">
      <c r="A9" s="94"/>
      <c r="B9" s="109" t="str">
        <f ca="1">INDIRECT(ADDRESS(ROW(),$D$7+3))</f>
        <v>Deutsch</v>
      </c>
      <c r="C9" s="95" t="s">
        <v>115</v>
      </c>
      <c r="D9" s="108" t="s">
        <v>102</v>
      </c>
      <c r="E9" s="108" t="s">
        <v>103</v>
      </c>
      <c r="F9" s="108" t="s">
        <v>104</v>
      </c>
      <c r="G9" s="108" t="s">
        <v>105</v>
      </c>
      <c r="H9" s="6" t="s">
        <v>115</v>
      </c>
    </row>
    <row r="10" spans="1:13" x14ac:dyDescent="0.2">
      <c r="B10" s="99" t="str">
        <f t="shared" ref="B10:B65" ca="1" si="0">INDIRECT(ADDRESS(ROW(),$D$7+3))</f>
        <v>Eidgenössisches Finanzdepartement EFD</v>
      </c>
      <c r="C10" s="95" t="s">
        <v>115</v>
      </c>
      <c r="D10" s="6" t="s">
        <v>109</v>
      </c>
      <c r="E10" s="6" t="s">
        <v>111</v>
      </c>
      <c r="F10" s="6" t="s">
        <v>141</v>
      </c>
      <c r="G10" s="6" t="s">
        <v>120</v>
      </c>
      <c r="H10" s="6" t="s">
        <v>115</v>
      </c>
    </row>
    <row r="11" spans="1:13" x14ac:dyDescent="0.2">
      <c r="B11" s="100" t="str">
        <f t="shared" ca="1" si="0"/>
        <v>Eidgenössische Finanzverwaltung EFV</v>
      </c>
      <c r="C11" s="95" t="s">
        <v>115</v>
      </c>
      <c r="D11" s="6" t="s">
        <v>110</v>
      </c>
      <c r="E11" s="6" t="s">
        <v>112</v>
      </c>
      <c r="F11" s="6" t="s">
        <v>142</v>
      </c>
      <c r="G11" s="6" t="s">
        <v>135</v>
      </c>
      <c r="H11" s="6" t="s">
        <v>115</v>
      </c>
    </row>
    <row r="12" spans="1:13" x14ac:dyDescent="0.2">
      <c r="B12" s="100" t="str">
        <f t="shared" ca="1" si="0"/>
        <v>Finanzausgleich zwischen Bund und Kantonen</v>
      </c>
      <c r="C12" s="95" t="s">
        <v>115</v>
      </c>
      <c r="D12" s="6" t="s">
        <v>107</v>
      </c>
      <c r="E12" s="6" t="s">
        <v>108</v>
      </c>
      <c r="F12" s="6" t="s">
        <v>143</v>
      </c>
      <c r="G12" s="6" t="s">
        <v>136</v>
      </c>
      <c r="H12" s="6" t="s">
        <v>115</v>
      </c>
    </row>
    <row r="13" spans="1:13" x14ac:dyDescent="0.2">
      <c r="B13" s="100" t="str">
        <f t="shared" ca="1" si="0"/>
        <v>Zahlungen 2026</v>
      </c>
      <c r="C13" s="95" t="s">
        <v>115</v>
      </c>
      <c r="D13" s="6" t="str">
        <f>"Zahlungen " &amp; $G$3</f>
        <v>Zahlungen 2026</v>
      </c>
      <c r="E13" s="6" t="str">
        <f>"Paiements " &amp; $G$3</f>
        <v>Paiements 2026</v>
      </c>
      <c r="F13" s="6" t="str">
        <f>"Pagamenti " &amp; $G$3</f>
        <v>Pagamenti 2026</v>
      </c>
      <c r="G13" s="6" t="str">
        <f>"Payments "&amp;$G$3</f>
        <v>Payments 2026</v>
      </c>
      <c r="H13" s="6" t="s">
        <v>115</v>
      </c>
    </row>
    <row r="14" spans="1:13" x14ac:dyDescent="0.2">
      <c r="B14" s="100" t="str">
        <f t="shared" ca="1" si="0"/>
        <v>Zahlungen in 1000 CHF</v>
      </c>
      <c r="C14" s="95" t="s">
        <v>115</v>
      </c>
      <c r="D14" s="6" t="s">
        <v>113</v>
      </c>
      <c r="E14" s="6" t="s">
        <v>140</v>
      </c>
      <c r="F14" s="6" t="s">
        <v>144</v>
      </c>
      <c r="G14" s="6" t="s">
        <v>137</v>
      </c>
      <c r="H14" s="6" t="s">
        <v>115</v>
      </c>
    </row>
    <row r="15" spans="1:13" x14ac:dyDescent="0.2">
      <c r="B15" s="101" t="str">
        <f t="shared" ca="1" si="0"/>
        <v>Zahlungen in Franken pro Einwohner</v>
      </c>
      <c r="C15" s="95" t="s">
        <v>115</v>
      </c>
      <c r="D15" s="6" t="s">
        <v>114</v>
      </c>
      <c r="E15" s="6" t="s">
        <v>118</v>
      </c>
      <c r="F15" s="6" t="s">
        <v>145</v>
      </c>
      <c r="G15" s="6" t="s">
        <v>122</v>
      </c>
      <c r="H15" s="6" t="s">
        <v>115</v>
      </c>
    </row>
    <row r="16" spans="1:13" x14ac:dyDescent="0.2">
      <c r="B16" s="100" t="str">
        <f t="shared" ca="1" si="0"/>
        <v>Referenzjahr</v>
      </c>
      <c r="D16" s="6" t="s">
        <v>65</v>
      </c>
      <c r="E16" s="6" t="s">
        <v>198</v>
      </c>
      <c r="F16" s="6" t="s">
        <v>199</v>
      </c>
      <c r="G16" s="6" t="s">
        <v>200</v>
      </c>
    </row>
    <row r="17" spans="2:8" x14ac:dyDescent="0.2">
      <c r="B17" s="100" t="str">
        <f t="shared" ca="1" si="0"/>
        <v>Berechnungsdatum</v>
      </c>
      <c r="D17" s="6" t="s">
        <v>66</v>
      </c>
      <c r="E17" s="6" t="s">
        <v>201</v>
      </c>
      <c r="F17" s="6" t="s">
        <v>205</v>
      </c>
      <c r="G17" s="6" t="s">
        <v>202</v>
      </c>
    </row>
    <row r="18" spans="2:8" x14ac:dyDescent="0.2">
      <c r="B18" s="101" t="str">
        <f t="shared" ca="1" si="0"/>
        <v>Berechnungs-ID</v>
      </c>
      <c r="D18" s="6" t="s">
        <v>67</v>
      </c>
      <c r="E18" s="6" t="s">
        <v>203</v>
      </c>
      <c r="F18" s="6" t="s">
        <v>206</v>
      </c>
      <c r="G18" s="6" t="s">
        <v>204</v>
      </c>
    </row>
    <row r="19" spans="2:8" x14ac:dyDescent="0.2">
      <c r="B19" s="100" t="str">
        <f t="shared" ca="1" si="0"/>
        <v>Zahlungen 2026</v>
      </c>
      <c r="C19" s="95" t="s">
        <v>115</v>
      </c>
      <c r="D19" s="6" t="str">
        <f>"Zahlungen "&amp;$G$3</f>
        <v>Zahlungen 2026</v>
      </c>
      <c r="E19" s="6" t="str">
        <f>"Paiements "&amp;$G$3</f>
        <v>Paiements 2026</v>
      </c>
      <c r="F19" s="6" t="str">
        <f>"Pagamenti "&amp;$G$3</f>
        <v>Pagamenti 2026</v>
      </c>
      <c r="G19" s="6" t="str">
        <f>"Payments "&amp;$G$3</f>
        <v>Payments 2026</v>
      </c>
      <c r="H19" s="6" t="s">
        <v>115</v>
      </c>
    </row>
    <row r="20" spans="2:8" x14ac:dyDescent="0.2">
      <c r="B20" s="100" t="str">
        <f t="shared" ca="1" si="0"/>
        <v>in CHF 1'000; (+) Belastung Kanton; (-) Entlastung Kanton</v>
      </c>
      <c r="C20" s="95" t="s">
        <v>115</v>
      </c>
      <c r="D20" s="6" t="s">
        <v>0</v>
      </c>
      <c r="E20" s="6" t="s">
        <v>178</v>
      </c>
      <c r="F20" s="6" t="s">
        <v>184</v>
      </c>
      <c r="G20" s="6" t="s">
        <v>121</v>
      </c>
      <c r="H20" s="6" t="s">
        <v>115</v>
      </c>
    </row>
    <row r="21" spans="2:8" x14ac:dyDescent="0.2">
      <c r="B21" s="100" t="str">
        <f t="shared" ca="1" si="0"/>
        <v>Ressourcenausgleich</v>
      </c>
      <c r="C21" s="95" t="s">
        <v>115</v>
      </c>
      <c r="D21" s="6" t="s">
        <v>61</v>
      </c>
      <c r="E21" s="6" t="s">
        <v>69</v>
      </c>
      <c r="F21" s="6" t="s">
        <v>146</v>
      </c>
      <c r="G21" s="6" t="s">
        <v>123</v>
      </c>
      <c r="H21" s="6" t="s">
        <v>115</v>
      </c>
    </row>
    <row r="22" spans="2:8" x14ac:dyDescent="0.2">
      <c r="B22" s="100" t="str">
        <f t="shared" ca="1" si="0"/>
        <v>RI
2026</v>
      </c>
      <c r="C22" s="95" t="s">
        <v>115</v>
      </c>
      <c r="D22" s="6" t="str">
        <f>"RI" &amp; CHAR(10) &amp; $G$3</f>
        <v>RI
2026</v>
      </c>
      <c r="E22" s="6" t="str">
        <f>"IR" &amp; CHAR(10) &amp; $G$3</f>
        <v>IR
2026</v>
      </c>
      <c r="F22" s="6" t="str">
        <f>"IR" &amp; CHAR(10) &amp; $G$3</f>
        <v>IR
2026</v>
      </c>
      <c r="G22" s="6" t="str">
        <f>"RI" &amp; CHAR(10) &amp; $G$3</f>
        <v>RI
2026</v>
      </c>
      <c r="H22" s="6" t="s">
        <v>115</v>
      </c>
    </row>
    <row r="23" spans="2:8" x14ac:dyDescent="0.2">
      <c r="B23" s="100" t="str">
        <f t="shared" ca="1" si="0"/>
        <v>horizontal</v>
      </c>
      <c r="C23" s="95" t="s">
        <v>115</v>
      </c>
      <c r="D23" s="6" t="s">
        <v>1</v>
      </c>
      <c r="E23" s="6" t="s">
        <v>124</v>
      </c>
      <c r="F23" s="6" t="s">
        <v>147</v>
      </c>
      <c r="G23" s="6" t="s">
        <v>124</v>
      </c>
      <c r="H23" s="6" t="s">
        <v>115</v>
      </c>
    </row>
    <row r="24" spans="2:8" x14ac:dyDescent="0.2">
      <c r="B24" s="100" t="str">
        <f t="shared" ca="1" si="0"/>
        <v>vertikal</v>
      </c>
      <c r="C24" s="95" t="s">
        <v>115</v>
      </c>
      <c r="D24" s="6" t="s">
        <v>2</v>
      </c>
      <c r="E24" s="6" t="s">
        <v>126</v>
      </c>
      <c r="F24" s="6" t="s">
        <v>148</v>
      </c>
      <c r="G24" s="6" t="s">
        <v>126</v>
      </c>
      <c r="H24" s="6" t="s">
        <v>115</v>
      </c>
    </row>
    <row r="25" spans="2:8" x14ac:dyDescent="0.2">
      <c r="B25" s="100" t="str">
        <f t="shared" ca="1" si="0"/>
        <v>Total</v>
      </c>
      <c r="C25" s="95" t="s">
        <v>115</v>
      </c>
      <c r="D25" s="6" t="s">
        <v>3</v>
      </c>
      <c r="E25" s="6" t="s">
        <v>3</v>
      </c>
      <c r="F25" s="6" t="s">
        <v>149</v>
      </c>
      <c r="G25" s="6" t="s">
        <v>3</v>
      </c>
      <c r="H25" s="6" t="s">
        <v>115</v>
      </c>
    </row>
    <row r="26" spans="2:8" ht="11.25" customHeight="1" x14ac:dyDescent="0.2">
      <c r="B26" s="100" t="str">
        <f t="shared" ca="1" si="0"/>
        <v>Einzahlung
horizontal</v>
      </c>
      <c r="C26" s="95" t="s">
        <v>115</v>
      </c>
      <c r="D26" s="6" t="s">
        <v>220</v>
      </c>
      <c r="E26" s="6" t="s">
        <v>221</v>
      </c>
      <c r="F26" s="6" t="s">
        <v>222</v>
      </c>
      <c r="G26" s="6" t="s">
        <v>223</v>
      </c>
      <c r="H26" s="6" t="s">
        <v>115</v>
      </c>
    </row>
    <row r="27" spans="2:8" x14ac:dyDescent="0.2">
      <c r="B27" s="100" t="str">
        <f t="shared" ca="1" si="0"/>
        <v>Auszahlung</v>
      </c>
      <c r="C27" s="95" t="s">
        <v>115</v>
      </c>
      <c r="D27" s="6" t="s">
        <v>7</v>
      </c>
      <c r="E27" s="6" t="s">
        <v>219</v>
      </c>
      <c r="F27" s="6" t="s">
        <v>150</v>
      </c>
      <c r="G27" s="6" t="s">
        <v>125</v>
      </c>
      <c r="H27" s="6" t="s">
        <v>115</v>
      </c>
    </row>
    <row r="28" spans="2:8" ht="11.25" customHeight="1" x14ac:dyDescent="0.2">
      <c r="B28" s="100" t="str">
        <f t="shared" ca="1" si="0"/>
        <v>Index
SSE
nach
RA</v>
      </c>
      <c r="C28" s="95" t="s">
        <v>115</v>
      </c>
      <c r="D28" s="6" t="s">
        <v>180</v>
      </c>
      <c r="E28" s="6" t="s">
        <v>186</v>
      </c>
      <c r="F28" s="6" t="s">
        <v>190</v>
      </c>
      <c r="G28" s="6" t="s">
        <v>194</v>
      </c>
      <c r="H28" s="6" t="s">
        <v>115</v>
      </c>
    </row>
    <row r="29" spans="2:8" x14ac:dyDescent="0.2">
      <c r="B29" s="100" t="str">
        <f t="shared" ca="1" si="0"/>
        <v>Lastenausgleich</v>
      </c>
      <c r="C29" s="95" t="s">
        <v>115</v>
      </c>
      <c r="D29" s="6" t="s">
        <v>62</v>
      </c>
      <c r="E29" s="6" t="s">
        <v>70</v>
      </c>
      <c r="F29" s="6" t="s">
        <v>151</v>
      </c>
      <c r="G29" s="6" t="s">
        <v>130</v>
      </c>
      <c r="H29" s="6" t="s">
        <v>115</v>
      </c>
    </row>
    <row r="30" spans="2:8" x14ac:dyDescent="0.2">
      <c r="B30" s="100" t="str">
        <f t="shared" ca="1" si="0"/>
        <v>GLA</v>
      </c>
      <c r="C30" s="95" t="s">
        <v>115</v>
      </c>
      <c r="D30" s="6" t="s">
        <v>4</v>
      </c>
      <c r="E30" s="6" t="s">
        <v>71</v>
      </c>
      <c r="F30" s="6" t="s">
        <v>152</v>
      </c>
      <c r="G30" s="6" t="s">
        <v>127</v>
      </c>
      <c r="H30" s="6" t="s">
        <v>115</v>
      </c>
    </row>
    <row r="31" spans="2:8" x14ac:dyDescent="0.2">
      <c r="B31" s="100" t="str">
        <f t="shared" ca="1" si="0"/>
        <v>SLA A-C</v>
      </c>
      <c r="C31" s="95" t="s">
        <v>115</v>
      </c>
      <c r="D31" s="6" t="s">
        <v>5</v>
      </c>
      <c r="E31" s="6" t="s">
        <v>72</v>
      </c>
      <c r="F31" s="6" t="s">
        <v>153</v>
      </c>
      <c r="G31" s="6" t="s">
        <v>128</v>
      </c>
      <c r="H31" s="6" t="s">
        <v>115</v>
      </c>
    </row>
    <row r="32" spans="2:8" x14ac:dyDescent="0.2">
      <c r="B32" s="100" t="str">
        <f t="shared" ca="1" si="0"/>
        <v>SLA F</v>
      </c>
      <c r="C32" s="95" t="s">
        <v>115</v>
      </c>
      <c r="D32" s="6" t="s">
        <v>6</v>
      </c>
      <c r="E32" s="6" t="s">
        <v>73</v>
      </c>
      <c r="F32" s="6" t="s">
        <v>154</v>
      </c>
      <c r="G32" s="6" t="s">
        <v>129</v>
      </c>
      <c r="H32" s="6" t="s">
        <v>115</v>
      </c>
    </row>
    <row r="33" spans="2:8" x14ac:dyDescent="0.2">
      <c r="B33" s="100" t="str">
        <f t="shared" ca="1" si="0"/>
        <v>Total</v>
      </c>
      <c r="C33" s="95" t="s">
        <v>115</v>
      </c>
      <c r="D33" s="6" t="s">
        <v>3</v>
      </c>
      <c r="E33" s="6" t="s">
        <v>3</v>
      </c>
      <c r="F33" s="6" t="s">
        <v>149</v>
      </c>
      <c r="G33" s="6" t="s">
        <v>3</v>
      </c>
      <c r="H33" s="6" t="s">
        <v>115</v>
      </c>
    </row>
    <row r="34" spans="2:8" ht="11.25" customHeight="1" x14ac:dyDescent="0.2">
      <c r="B34" s="100" t="str">
        <f t="shared" ca="1" si="0"/>
        <v>Temporäre Massnahmen</v>
      </c>
      <c r="C34" s="95" t="s">
        <v>115</v>
      </c>
      <c r="D34" s="6" t="s">
        <v>211</v>
      </c>
      <c r="E34" s="6" t="s">
        <v>212</v>
      </c>
      <c r="F34" s="6" t="s">
        <v>213</v>
      </c>
      <c r="G34" s="6" t="s">
        <v>214</v>
      </c>
      <c r="H34" s="6" t="s">
        <v>115</v>
      </c>
    </row>
    <row r="35" spans="2:8" ht="11.25" customHeight="1" x14ac:dyDescent="0.2">
      <c r="B35" s="100" t="str">
        <f t="shared" ca="1" si="0"/>
        <v>Härte-
ausgleich</v>
      </c>
      <c r="C35" s="95" t="s">
        <v>115</v>
      </c>
      <c r="D35" s="102" t="s">
        <v>183</v>
      </c>
      <c r="E35" s="102" t="s">
        <v>215</v>
      </c>
      <c r="F35" s="102" t="s">
        <v>216</v>
      </c>
      <c r="G35" s="102" t="s">
        <v>197</v>
      </c>
      <c r="H35" s="6" t="s">
        <v>115</v>
      </c>
    </row>
    <row r="36" spans="2:8" ht="11.25" customHeight="1" x14ac:dyDescent="0.2">
      <c r="B36" s="100" t="str">
        <f t="shared" ca="1" si="0"/>
        <v>Ergänzungs-
beitrag</v>
      </c>
      <c r="C36" s="95" t="s">
        <v>115</v>
      </c>
      <c r="D36" s="102" t="s">
        <v>207</v>
      </c>
      <c r="E36" s="102" t="s">
        <v>210</v>
      </c>
      <c r="F36" s="102" t="s">
        <v>217</v>
      </c>
      <c r="G36" s="102" t="s">
        <v>218</v>
      </c>
      <c r="H36" s="6" t="s">
        <v>115</v>
      </c>
    </row>
    <row r="37" spans="2:8" x14ac:dyDescent="0.2">
      <c r="B37" s="100" t="str">
        <f t="shared" ca="1" si="0"/>
        <v>Total</v>
      </c>
      <c r="C37" s="95" t="s">
        <v>115</v>
      </c>
      <c r="D37" s="6" t="s">
        <v>3</v>
      </c>
      <c r="E37" s="6" t="s">
        <v>3</v>
      </c>
      <c r="F37" s="6" t="s">
        <v>149</v>
      </c>
      <c r="G37" s="6" t="s">
        <v>3</v>
      </c>
      <c r="H37" s="6" t="s">
        <v>115</v>
      </c>
    </row>
    <row r="38" spans="2:8" x14ac:dyDescent="0.2">
      <c r="B38" s="100" t="str">
        <f t="shared" ca="1" si="0"/>
        <v>Schweiz</v>
      </c>
      <c r="C38" s="95" t="s">
        <v>115</v>
      </c>
      <c r="D38" s="6" t="s">
        <v>64</v>
      </c>
      <c r="E38" s="6" t="s">
        <v>74</v>
      </c>
      <c r="F38" s="6" t="s">
        <v>155</v>
      </c>
      <c r="G38" s="6" t="s">
        <v>131</v>
      </c>
      <c r="H38" s="6" t="s">
        <v>115</v>
      </c>
    </row>
    <row r="39" spans="2:8" x14ac:dyDescent="0.2">
      <c r="B39" s="101" t="str">
        <f t="shared" ca="1" si="0"/>
        <v xml:space="preserve">RI = Ressourcenindex; RA = Ressourcenausgleich; SSE = Standardisierter Steuerertrag; GLA = Geografisch-topografischer Lastenausgleich; 
SLA = Soziodemografischer Lastenausgleich; A-C = Bereiche Armut, Altersstruktur, Ausländerintegration; F = Kernstadtproblematik
</v>
      </c>
      <c r="C39" s="95" t="s">
        <v>115</v>
      </c>
      <c r="D39" s="6" t="s">
        <v>233</v>
      </c>
      <c r="E39" s="6" t="s">
        <v>234</v>
      </c>
      <c r="F39" s="6" t="s">
        <v>235</v>
      </c>
      <c r="G39" s="6" t="s">
        <v>236</v>
      </c>
      <c r="H39" s="6" t="s">
        <v>115</v>
      </c>
    </row>
    <row r="40" spans="2:8" x14ac:dyDescent="0.2">
      <c r="B40" s="100" t="str">
        <f t="shared" ca="1" si="0"/>
        <v>Zürich</v>
      </c>
      <c r="C40" s="95" t="s">
        <v>115</v>
      </c>
      <c r="D40" s="6" t="s">
        <v>35</v>
      </c>
      <c r="E40" s="6" t="s">
        <v>75</v>
      </c>
      <c r="F40" s="6" t="s">
        <v>156</v>
      </c>
      <c r="G40" s="6" t="s">
        <v>75</v>
      </c>
      <c r="H40" s="6" t="s">
        <v>115</v>
      </c>
    </row>
    <row r="41" spans="2:8" x14ac:dyDescent="0.2">
      <c r="B41" s="100" t="str">
        <f t="shared" ca="1" si="0"/>
        <v>Bern</v>
      </c>
      <c r="C41" s="95" t="s">
        <v>115</v>
      </c>
      <c r="D41" s="6" t="s">
        <v>36</v>
      </c>
      <c r="E41" s="6" t="s">
        <v>76</v>
      </c>
      <c r="F41" s="6" t="s">
        <v>157</v>
      </c>
      <c r="G41" s="6" t="s">
        <v>36</v>
      </c>
      <c r="H41" s="6" t="s">
        <v>115</v>
      </c>
    </row>
    <row r="42" spans="2:8" x14ac:dyDescent="0.2">
      <c r="B42" s="100" t="str">
        <f t="shared" ca="1" si="0"/>
        <v>Luzern</v>
      </c>
      <c r="C42" s="95" t="s">
        <v>115</v>
      </c>
      <c r="D42" s="6" t="s">
        <v>37</v>
      </c>
      <c r="E42" s="6" t="s">
        <v>77</v>
      </c>
      <c r="F42" s="6" t="s">
        <v>158</v>
      </c>
      <c r="G42" s="6" t="s">
        <v>37</v>
      </c>
      <c r="H42" s="6" t="s">
        <v>115</v>
      </c>
    </row>
    <row r="43" spans="2:8" x14ac:dyDescent="0.2">
      <c r="B43" s="100" t="str">
        <f t="shared" ca="1" si="0"/>
        <v>Uri</v>
      </c>
      <c r="C43" s="95" t="s">
        <v>115</v>
      </c>
      <c r="D43" s="6" t="s">
        <v>38</v>
      </c>
      <c r="E43" s="6" t="s">
        <v>38</v>
      </c>
      <c r="F43" s="6" t="s">
        <v>38</v>
      </c>
      <c r="G43" s="6" t="s">
        <v>38</v>
      </c>
      <c r="H43" s="6" t="s">
        <v>115</v>
      </c>
    </row>
    <row r="44" spans="2:8" x14ac:dyDescent="0.2">
      <c r="B44" s="100" t="str">
        <f t="shared" ca="1" si="0"/>
        <v>Schwyz</v>
      </c>
      <c r="C44" s="95" t="s">
        <v>115</v>
      </c>
      <c r="D44" s="6" t="s">
        <v>39</v>
      </c>
      <c r="E44" s="6" t="s">
        <v>39</v>
      </c>
      <c r="F44" s="6" t="s">
        <v>159</v>
      </c>
      <c r="G44" s="6" t="s">
        <v>39</v>
      </c>
      <c r="H44" s="6" t="s">
        <v>115</v>
      </c>
    </row>
    <row r="45" spans="2:8" x14ac:dyDescent="0.2">
      <c r="B45" s="100" t="str">
        <f t="shared" ca="1" si="0"/>
        <v>Obwalden</v>
      </c>
      <c r="C45" s="95" t="s">
        <v>115</v>
      </c>
      <c r="D45" s="6" t="s">
        <v>40</v>
      </c>
      <c r="E45" s="6" t="s">
        <v>78</v>
      </c>
      <c r="F45" s="6" t="s">
        <v>160</v>
      </c>
      <c r="G45" s="6" t="s">
        <v>40</v>
      </c>
      <c r="H45" s="6" t="s">
        <v>115</v>
      </c>
    </row>
    <row r="46" spans="2:8" x14ac:dyDescent="0.2">
      <c r="B46" s="100" t="str">
        <f t="shared" ca="1" si="0"/>
        <v>Nidwalden</v>
      </c>
      <c r="C46" s="95" t="s">
        <v>115</v>
      </c>
      <c r="D46" s="6" t="s">
        <v>41</v>
      </c>
      <c r="E46" s="6" t="s">
        <v>79</v>
      </c>
      <c r="F46" s="6" t="s">
        <v>161</v>
      </c>
      <c r="G46" s="6" t="s">
        <v>41</v>
      </c>
      <c r="H46" s="6" t="s">
        <v>115</v>
      </c>
    </row>
    <row r="47" spans="2:8" x14ac:dyDescent="0.2">
      <c r="B47" s="100" t="str">
        <f t="shared" ca="1" si="0"/>
        <v>Glarus</v>
      </c>
      <c r="C47" s="95" t="s">
        <v>115</v>
      </c>
      <c r="D47" s="6" t="s">
        <v>42</v>
      </c>
      <c r="E47" s="6" t="s">
        <v>80</v>
      </c>
      <c r="F47" s="6" t="s">
        <v>162</v>
      </c>
      <c r="G47" s="6" t="s">
        <v>42</v>
      </c>
      <c r="H47" s="6" t="s">
        <v>115</v>
      </c>
    </row>
    <row r="48" spans="2:8" x14ac:dyDescent="0.2">
      <c r="B48" s="100" t="str">
        <f t="shared" ca="1" si="0"/>
        <v>Zug</v>
      </c>
      <c r="C48" s="95" t="s">
        <v>115</v>
      </c>
      <c r="D48" s="6" t="s">
        <v>43</v>
      </c>
      <c r="E48" s="6" t="s">
        <v>81</v>
      </c>
      <c r="F48" s="6" t="s">
        <v>163</v>
      </c>
      <c r="G48" s="6" t="s">
        <v>43</v>
      </c>
      <c r="H48" s="6" t="s">
        <v>115</v>
      </c>
    </row>
    <row r="49" spans="2:8" x14ac:dyDescent="0.2">
      <c r="B49" s="100" t="str">
        <f t="shared" ca="1" si="0"/>
        <v>Freiburg</v>
      </c>
      <c r="C49" s="95" t="s">
        <v>115</v>
      </c>
      <c r="D49" s="6" t="s">
        <v>44</v>
      </c>
      <c r="E49" s="6" t="s">
        <v>82</v>
      </c>
      <c r="F49" s="6" t="s">
        <v>164</v>
      </c>
      <c r="G49" s="6" t="s">
        <v>82</v>
      </c>
      <c r="H49" s="6" t="s">
        <v>115</v>
      </c>
    </row>
    <row r="50" spans="2:8" x14ac:dyDescent="0.2">
      <c r="B50" s="100" t="str">
        <f t="shared" ca="1" si="0"/>
        <v>Solothurn</v>
      </c>
      <c r="C50" s="95" t="s">
        <v>115</v>
      </c>
      <c r="D50" s="6" t="s">
        <v>45</v>
      </c>
      <c r="E50" s="6" t="s">
        <v>83</v>
      </c>
      <c r="F50" s="6" t="s">
        <v>165</v>
      </c>
      <c r="G50" s="6" t="s">
        <v>45</v>
      </c>
      <c r="H50" s="6" t="s">
        <v>115</v>
      </c>
    </row>
    <row r="51" spans="2:8" x14ac:dyDescent="0.2">
      <c r="B51" s="100" t="str">
        <f t="shared" ca="1" si="0"/>
        <v>Basel-Stadt</v>
      </c>
      <c r="C51" s="95" t="s">
        <v>115</v>
      </c>
      <c r="D51" s="6" t="s">
        <v>46</v>
      </c>
      <c r="E51" s="6" t="s">
        <v>84</v>
      </c>
      <c r="F51" s="6" t="s">
        <v>166</v>
      </c>
      <c r="G51" s="6" t="s">
        <v>138</v>
      </c>
      <c r="H51" s="6" t="s">
        <v>115</v>
      </c>
    </row>
    <row r="52" spans="2:8" x14ac:dyDescent="0.2">
      <c r="B52" s="100" t="str">
        <f t="shared" ca="1" si="0"/>
        <v>Basel-Landschaft</v>
      </c>
      <c r="C52" s="95" t="s">
        <v>115</v>
      </c>
      <c r="D52" s="6" t="s">
        <v>47</v>
      </c>
      <c r="E52" s="6" t="s">
        <v>85</v>
      </c>
      <c r="F52" s="6" t="s">
        <v>167</v>
      </c>
      <c r="G52" s="6" t="s">
        <v>139</v>
      </c>
      <c r="H52" s="6" t="s">
        <v>115</v>
      </c>
    </row>
    <row r="53" spans="2:8" x14ac:dyDescent="0.2">
      <c r="B53" s="100" t="str">
        <f t="shared" ca="1" si="0"/>
        <v>Schaffhausen</v>
      </c>
      <c r="C53" s="95" t="s">
        <v>115</v>
      </c>
      <c r="D53" s="6" t="s">
        <v>48</v>
      </c>
      <c r="E53" s="6" t="s">
        <v>86</v>
      </c>
      <c r="F53" s="6" t="s">
        <v>168</v>
      </c>
      <c r="G53" s="6" t="s">
        <v>48</v>
      </c>
      <c r="H53" s="6" t="s">
        <v>115</v>
      </c>
    </row>
    <row r="54" spans="2:8" x14ac:dyDescent="0.2">
      <c r="B54" s="100" t="str">
        <f t="shared" ca="1" si="0"/>
        <v>Appenzell A.Rh.</v>
      </c>
      <c r="C54" s="95" t="s">
        <v>115</v>
      </c>
      <c r="D54" s="6" t="s">
        <v>49</v>
      </c>
      <c r="E54" s="6" t="s">
        <v>87</v>
      </c>
      <c r="F54" s="6" t="s">
        <v>169</v>
      </c>
      <c r="G54" s="6" t="s">
        <v>49</v>
      </c>
      <c r="H54" s="6" t="s">
        <v>115</v>
      </c>
    </row>
    <row r="55" spans="2:8" x14ac:dyDescent="0.2">
      <c r="B55" s="100" t="str">
        <f t="shared" ca="1" si="0"/>
        <v>Appenzell I.Rh.</v>
      </c>
      <c r="C55" s="95" t="s">
        <v>115</v>
      </c>
      <c r="D55" s="6" t="s">
        <v>50</v>
      </c>
      <c r="E55" s="6" t="s">
        <v>88</v>
      </c>
      <c r="F55" s="6" t="s">
        <v>170</v>
      </c>
      <c r="G55" s="6" t="s">
        <v>50</v>
      </c>
      <c r="H55" s="6" t="s">
        <v>115</v>
      </c>
    </row>
    <row r="56" spans="2:8" x14ac:dyDescent="0.2">
      <c r="B56" s="100" t="str">
        <f t="shared" ca="1" si="0"/>
        <v>St. Gallen</v>
      </c>
      <c r="C56" s="95" t="s">
        <v>115</v>
      </c>
      <c r="D56" s="6" t="s">
        <v>51</v>
      </c>
      <c r="E56" s="6" t="s">
        <v>89</v>
      </c>
      <c r="F56" s="6" t="s">
        <v>171</v>
      </c>
      <c r="G56" s="6" t="s">
        <v>51</v>
      </c>
      <c r="H56" s="6" t="s">
        <v>115</v>
      </c>
    </row>
    <row r="57" spans="2:8" x14ac:dyDescent="0.2">
      <c r="B57" s="100" t="str">
        <f t="shared" ca="1" si="0"/>
        <v>Graubünden</v>
      </c>
      <c r="C57" s="95" t="s">
        <v>115</v>
      </c>
      <c r="D57" s="6" t="s">
        <v>52</v>
      </c>
      <c r="E57" s="6" t="s">
        <v>90</v>
      </c>
      <c r="F57" s="6" t="s">
        <v>172</v>
      </c>
      <c r="G57" s="6" t="s">
        <v>52</v>
      </c>
      <c r="H57" s="6" t="s">
        <v>115</v>
      </c>
    </row>
    <row r="58" spans="2:8" x14ac:dyDescent="0.2">
      <c r="B58" s="100" t="str">
        <f t="shared" ca="1" si="0"/>
        <v>Aargau</v>
      </c>
      <c r="C58" s="95" t="s">
        <v>115</v>
      </c>
      <c r="D58" s="6" t="s">
        <v>53</v>
      </c>
      <c r="E58" s="6" t="s">
        <v>91</v>
      </c>
      <c r="F58" s="6" t="s">
        <v>173</v>
      </c>
      <c r="G58" s="6" t="s">
        <v>53</v>
      </c>
      <c r="H58" s="6" t="s">
        <v>115</v>
      </c>
    </row>
    <row r="59" spans="2:8" x14ac:dyDescent="0.2">
      <c r="B59" s="100" t="str">
        <f t="shared" ca="1" si="0"/>
        <v>Thurgau</v>
      </c>
      <c r="C59" s="95" t="s">
        <v>115</v>
      </c>
      <c r="D59" s="6" t="s">
        <v>54</v>
      </c>
      <c r="E59" s="6" t="s">
        <v>92</v>
      </c>
      <c r="F59" s="6" t="s">
        <v>174</v>
      </c>
      <c r="G59" s="6" t="s">
        <v>54</v>
      </c>
      <c r="H59" s="6" t="s">
        <v>115</v>
      </c>
    </row>
    <row r="60" spans="2:8" x14ac:dyDescent="0.2">
      <c r="B60" s="100" t="str">
        <f t="shared" ca="1" si="0"/>
        <v>Tessin</v>
      </c>
      <c r="C60" s="95" t="s">
        <v>115</v>
      </c>
      <c r="D60" s="6" t="s">
        <v>55</v>
      </c>
      <c r="E60" s="6" t="s">
        <v>55</v>
      </c>
      <c r="F60" s="6" t="s">
        <v>132</v>
      </c>
      <c r="G60" s="6" t="s">
        <v>132</v>
      </c>
      <c r="H60" s="6" t="s">
        <v>115</v>
      </c>
    </row>
    <row r="61" spans="2:8" x14ac:dyDescent="0.2">
      <c r="B61" s="100" t="str">
        <f t="shared" ca="1" si="0"/>
        <v>Waadt</v>
      </c>
      <c r="C61" s="95" t="s">
        <v>115</v>
      </c>
      <c r="D61" s="6" t="s">
        <v>56</v>
      </c>
      <c r="E61" s="6" t="s">
        <v>93</v>
      </c>
      <c r="F61" s="6" t="s">
        <v>93</v>
      </c>
      <c r="G61" s="6" t="s">
        <v>93</v>
      </c>
      <c r="H61" s="6" t="s">
        <v>115</v>
      </c>
    </row>
    <row r="62" spans="2:8" x14ac:dyDescent="0.2">
      <c r="B62" s="100" t="str">
        <f t="shared" ca="1" si="0"/>
        <v>Wallis</v>
      </c>
      <c r="C62" s="95" t="s">
        <v>115</v>
      </c>
      <c r="D62" s="6" t="s">
        <v>57</v>
      </c>
      <c r="E62" s="6" t="s">
        <v>94</v>
      </c>
      <c r="F62" s="6" t="s">
        <v>175</v>
      </c>
      <c r="G62" s="6" t="s">
        <v>94</v>
      </c>
      <c r="H62" s="6" t="s">
        <v>115</v>
      </c>
    </row>
    <row r="63" spans="2:8" x14ac:dyDescent="0.2">
      <c r="B63" s="100" t="str">
        <f t="shared" ca="1" si="0"/>
        <v>Neuenburg</v>
      </c>
      <c r="C63" s="95" t="s">
        <v>115</v>
      </c>
      <c r="D63" s="6" t="s">
        <v>58</v>
      </c>
      <c r="E63" s="6" t="s">
        <v>95</v>
      </c>
      <c r="F63" s="6" t="s">
        <v>95</v>
      </c>
      <c r="G63" s="6" t="s">
        <v>95</v>
      </c>
      <c r="H63" s="6" t="s">
        <v>115</v>
      </c>
    </row>
    <row r="64" spans="2:8" x14ac:dyDescent="0.2">
      <c r="B64" s="100" t="str">
        <f t="shared" ca="1" si="0"/>
        <v>Genf</v>
      </c>
      <c r="C64" s="95" t="s">
        <v>115</v>
      </c>
      <c r="D64" s="6" t="s">
        <v>59</v>
      </c>
      <c r="E64" s="6" t="s">
        <v>96</v>
      </c>
      <c r="F64" s="6" t="s">
        <v>176</v>
      </c>
      <c r="G64" s="6" t="s">
        <v>133</v>
      </c>
      <c r="H64" s="6" t="s">
        <v>115</v>
      </c>
    </row>
    <row r="65" spans="2:8" x14ac:dyDescent="0.2">
      <c r="B65" s="100" t="str">
        <f t="shared" ca="1" si="0"/>
        <v>Jura</v>
      </c>
      <c r="C65" s="95" t="s">
        <v>115</v>
      </c>
      <c r="D65" s="6" t="s">
        <v>60</v>
      </c>
      <c r="E65" s="6" t="s">
        <v>60</v>
      </c>
      <c r="F65" s="6" t="s">
        <v>177</v>
      </c>
      <c r="G65" s="6" t="s">
        <v>60</v>
      </c>
      <c r="H65" s="6" t="s">
        <v>115</v>
      </c>
    </row>
    <row r="66" spans="2:8" x14ac:dyDescent="0.2">
      <c r="B66" s="100" t="str">
        <f t="shared" ref="B66:B80" ca="1" si="1">INDIRECT(ADDRESS(ROW(),$D$7+3))</f>
        <v>Zahlungen pro Einwohner 2026</v>
      </c>
      <c r="C66" s="95" t="s">
        <v>115</v>
      </c>
      <c r="D66" s="6" t="str">
        <f>"Zahlungen pro Einwohner " &amp;$G$3</f>
        <v>Zahlungen pro Einwohner 2026</v>
      </c>
      <c r="E66" s="6" t="str">
        <f>"Paiements par habitant " &amp;$G$3</f>
        <v>Paiements par habitant 2026</v>
      </c>
      <c r="F66" s="6" t="str">
        <f>"Pagamenti per abitante " &amp;$G$3</f>
        <v>Pagamenti per abitante 2026</v>
      </c>
      <c r="G66" s="6" t="str">
        <f>"Payments per capita " &amp;$G$3</f>
        <v>Payments per capita 2026</v>
      </c>
      <c r="H66" s="6" t="s">
        <v>115</v>
      </c>
    </row>
    <row r="67" spans="2:8" x14ac:dyDescent="0.2">
      <c r="B67" s="100" t="str">
        <f t="shared" ca="1" si="1"/>
        <v>in CHF; (+) Belastung Kanton; (-) Entlastung Kanton</v>
      </c>
      <c r="C67" s="95" t="s">
        <v>115</v>
      </c>
      <c r="D67" s="6" t="s">
        <v>34</v>
      </c>
      <c r="E67" s="6" t="s">
        <v>179</v>
      </c>
      <c r="F67" s="6" t="s">
        <v>185</v>
      </c>
      <c r="G67" s="6" t="s">
        <v>134</v>
      </c>
      <c r="H67" s="6" t="s">
        <v>115</v>
      </c>
    </row>
    <row r="68" spans="2:8" x14ac:dyDescent="0.2">
      <c r="B68" s="100" t="str">
        <f t="shared" ca="1" si="1"/>
        <v>Massgebende
Wohnbevölkerung</v>
      </c>
      <c r="C68" s="95" t="s">
        <v>115</v>
      </c>
      <c r="D68" s="6" t="s">
        <v>181</v>
      </c>
      <c r="E68" s="6" t="s">
        <v>187</v>
      </c>
      <c r="F68" s="6" t="s">
        <v>191</v>
      </c>
      <c r="G68" s="6" t="s">
        <v>195</v>
      </c>
      <c r="H68" s="6" t="s">
        <v>115</v>
      </c>
    </row>
    <row r="69" spans="2:8" x14ac:dyDescent="0.2">
      <c r="B69" s="100" t="str">
        <f t="shared" ca="1" si="1"/>
        <v>RI</v>
      </c>
      <c r="C69" s="95" t="s">
        <v>115</v>
      </c>
      <c r="D69" s="6" t="s">
        <v>63</v>
      </c>
      <c r="E69" s="6" t="s">
        <v>97</v>
      </c>
      <c r="F69" s="6" t="s">
        <v>97</v>
      </c>
      <c r="G69" s="6" t="s">
        <v>63</v>
      </c>
      <c r="H69" s="6" t="s">
        <v>115</v>
      </c>
    </row>
    <row r="70" spans="2:8" x14ac:dyDescent="0.2">
      <c r="B70" s="100" t="str">
        <f t="shared" ca="1" si="1"/>
        <v>Ressourcen-
ausgleich</v>
      </c>
      <c r="C70" s="95" t="s">
        <v>115</v>
      </c>
      <c r="D70" s="6" t="s">
        <v>182</v>
      </c>
      <c r="E70" s="6" t="s">
        <v>188</v>
      </c>
      <c r="F70" s="6" t="s">
        <v>192</v>
      </c>
      <c r="G70" s="6" t="s">
        <v>196</v>
      </c>
      <c r="H70" s="6" t="s">
        <v>115</v>
      </c>
    </row>
    <row r="71" spans="2:8" x14ac:dyDescent="0.2">
      <c r="B71" s="100" t="str">
        <f t="shared" ca="1" si="1"/>
        <v>Lastenausgleich</v>
      </c>
      <c r="C71" s="95" t="s">
        <v>115</v>
      </c>
      <c r="D71" s="6" t="s">
        <v>62</v>
      </c>
      <c r="E71" s="6" t="s">
        <v>70</v>
      </c>
      <c r="F71" s="6" t="s">
        <v>151</v>
      </c>
      <c r="G71" s="6" t="s">
        <v>130</v>
      </c>
      <c r="H71" s="6" t="s">
        <v>115</v>
      </c>
    </row>
    <row r="72" spans="2:8" x14ac:dyDescent="0.2">
      <c r="B72" s="100" t="str">
        <f t="shared" ca="1" si="1"/>
        <v>GLA</v>
      </c>
      <c r="C72" s="95" t="s">
        <v>115</v>
      </c>
      <c r="D72" s="6" t="s">
        <v>4</v>
      </c>
      <c r="E72" s="6" t="s">
        <v>71</v>
      </c>
      <c r="F72" s="6" t="s">
        <v>152</v>
      </c>
      <c r="G72" s="6" t="s">
        <v>127</v>
      </c>
      <c r="H72" s="6" t="s">
        <v>115</v>
      </c>
    </row>
    <row r="73" spans="2:8" x14ac:dyDescent="0.2">
      <c r="B73" s="100" t="str">
        <f t="shared" ca="1" si="1"/>
        <v>SLA A-C</v>
      </c>
      <c r="C73" s="95" t="s">
        <v>115</v>
      </c>
      <c r="D73" s="6" t="s">
        <v>5</v>
      </c>
      <c r="E73" s="6" t="s">
        <v>72</v>
      </c>
      <c r="F73" s="6" t="s">
        <v>153</v>
      </c>
      <c r="G73" s="6" t="s">
        <v>128</v>
      </c>
      <c r="H73" s="6" t="s">
        <v>115</v>
      </c>
    </row>
    <row r="74" spans="2:8" x14ac:dyDescent="0.2">
      <c r="B74" s="100" t="str">
        <f t="shared" ca="1" si="1"/>
        <v>SLA F</v>
      </c>
      <c r="C74" s="95" t="s">
        <v>115</v>
      </c>
      <c r="D74" s="6" t="s">
        <v>6</v>
      </c>
      <c r="E74" s="6" t="s">
        <v>73</v>
      </c>
      <c r="F74" s="6" t="s">
        <v>154</v>
      </c>
      <c r="G74" s="6" t="s">
        <v>129</v>
      </c>
      <c r="H74" s="6" t="s">
        <v>115</v>
      </c>
    </row>
    <row r="75" spans="2:8" x14ac:dyDescent="0.2">
      <c r="B75" s="100" t="str">
        <f t="shared" ca="1" si="1"/>
        <v>Total</v>
      </c>
      <c r="C75" s="95" t="s">
        <v>115</v>
      </c>
      <c r="D75" s="6" t="s">
        <v>3</v>
      </c>
      <c r="E75" s="6" t="s">
        <v>3</v>
      </c>
      <c r="F75" s="6" t="s">
        <v>149</v>
      </c>
      <c r="G75" s="6" t="s">
        <v>3</v>
      </c>
      <c r="H75" s="6" t="s">
        <v>115</v>
      </c>
    </row>
    <row r="76" spans="2:8" ht="11.25" customHeight="1" x14ac:dyDescent="0.2">
      <c r="B76" s="100" t="str">
        <f t="shared" ca="1" si="1"/>
        <v>Temporäre Massnahmen</v>
      </c>
      <c r="C76" s="95" t="s">
        <v>115</v>
      </c>
      <c r="D76" s="6" t="s">
        <v>211</v>
      </c>
      <c r="E76" s="6" t="s">
        <v>212</v>
      </c>
      <c r="F76" s="6" t="s">
        <v>213</v>
      </c>
      <c r="G76" s="6" t="s">
        <v>214</v>
      </c>
      <c r="H76" s="6" t="s">
        <v>115</v>
      </c>
    </row>
    <row r="77" spans="2:8" x14ac:dyDescent="0.2">
      <c r="B77" s="100" t="str">
        <f t="shared" ca="1" si="1"/>
        <v>Härte-
ausgleich</v>
      </c>
      <c r="C77" s="95" t="s">
        <v>115</v>
      </c>
      <c r="D77" s="6" t="s">
        <v>183</v>
      </c>
      <c r="E77" s="6" t="s">
        <v>189</v>
      </c>
      <c r="F77" s="6" t="s">
        <v>193</v>
      </c>
      <c r="G77" s="6" t="s">
        <v>197</v>
      </c>
      <c r="H77" s="6" t="s">
        <v>115</v>
      </c>
    </row>
    <row r="78" spans="2:8" ht="11.25" customHeight="1" x14ac:dyDescent="0.2">
      <c r="B78" s="100" t="str">
        <f t="shared" ca="1" si="1"/>
        <v>Ergänzungs-
beitrag</v>
      </c>
      <c r="C78" s="95" t="s">
        <v>115</v>
      </c>
      <c r="D78" s="6" t="s">
        <v>207</v>
      </c>
      <c r="E78" s="6" t="s">
        <v>210</v>
      </c>
      <c r="F78" s="6" t="s">
        <v>208</v>
      </c>
      <c r="G78" s="6" t="s">
        <v>209</v>
      </c>
      <c r="H78" s="6" t="s">
        <v>115</v>
      </c>
    </row>
    <row r="79" spans="2:8" x14ac:dyDescent="0.2">
      <c r="B79" s="100" t="str">
        <f t="shared" ca="1" si="1"/>
        <v>Total</v>
      </c>
      <c r="C79" s="95" t="s">
        <v>115</v>
      </c>
      <c r="D79" s="6" t="s">
        <v>3</v>
      </c>
      <c r="E79" s="6" t="s">
        <v>3</v>
      </c>
      <c r="F79" s="6" t="s">
        <v>149</v>
      </c>
      <c r="G79" s="6" t="s">
        <v>3</v>
      </c>
      <c r="H79" s="6" t="s">
        <v>115</v>
      </c>
    </row>
    <row r="80" spans="2:8" x14ac:dyDescent="0.2">
      <c r="B80" s="101" t="str">
        <f t="shared" ca="1" si="1"/>
        <v xml:space="preserve">RI = Ressourcenindex; GLA = Geografisch-topografischer Lastenausgleich; 
SLA = Soziodemografischer Lastenausgleich; A-C = Bereiche Armut, Altersstruktur, Ausländerintegration; F = Kernstadtproblematik
</v>
      </c>
      <c r="C80" s="95" t="s">
        <v>115</v>
      </c>
      <c r="D80" s="6" t="s">
        <v>229</v>
      </c>
      <c r="E80" s="6" t="s">
        <v>230</v>
      </c>
      <c r="F80" s="6" t="s">
        <v>231</v>
      </c>
      <c r="G80" s="6" t="s">
        <v>232</v>
      </c>
      <c r="H80" s="6" t="s">
        <v>115</v>
      </c>
    </row>
  </sheetData>
  <conditionalFormatting sqref="I4:J4">
    <cfRule type="expression" dxfId="0" priority="1">
      <formula>I4=0</formula>
    </cfRule>
  </conditionalFormatting>
  <pageMargins left="0.39370078740157483" right="0.39370078740157483" top="0.78740157480314965" bottom="0.78740157480314965" header="0.31496062992125984" footer="0.31496062992125984"/>
  <pageSetup paperSize="9" orientation="landscape"/>
  <headerFooter scaleWithDoc="0" alignWithMargins="0">
    <oddHeader>&amp;L&amp;F&amp;R&amp;A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INTRO</vt:lpstr>
      <vt:lpstr>TOTAL-1</vt:lpstr>
      <vt:lpstr>TOTAL-2</vt:lpstr>
      <vt:lpstr>'TOTAL-1'!Druckbereich</vt:lpstr>
      <vt:lpstr>'TOTAL-2'!Druckbereich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Witschard Jean-Pierre EFV</dc:creator>
  <cp:lastModifiedBy>Witschard Jean-Pierre EFV</cp:lastModifiedBy>
  <cp:lastPrinted>2020-12-07T11:54:41Z</cp:lastPrinted>
  <dcterms:created xsi:type="dcterms:W3CDTF">2007-03-30T08:04:01Z</dcterms:created>
  <dcterms:modified xsi:type="dcterms:W3CDTF">2025-05-28T08:45:57Z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2025-05-19T07:14:22Z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dd9a6d8b-36cd-4c64-a738-45687da55ab9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