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30"/>
  </bookViews>
  <sheets>
    <sheet name="Info" sheetId="1" r:id="rId1"/>
    <sheet name="SCC_A" sheetId="2" r:id="rId2"/>
    <sheet name="SCC_B" sheetId="3" r:id="rId3"/>
    <sheet name="SCC_C" sheetId="4" r:id="rId4"/>
    <sheet name="Index" sheetId="5" r:id="rId5"/>
    <sheet name="SCC_AC_Total" sheetId="6" r:id="rId6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C32" i="6" l="1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4" i="6" s="1"/>
  <c r="C7" i="6"/>
  <c r="G3" i="6"/>
  <c r="B1" i="6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37" i="5" s="1"/>
  <c r="K3" i="5"/>
  <c r="A1" i="5"/>
  <c r="B34" i="4"/>
  <c r="D34" i="4" s="1"/>
  <c r="B33" i="4"/>
  <c r="D33" i="4" s="1"/>
  <c r="D34" i="5" s="1"/>
  <c r="B32" i="4"/>
  <c r="D32" i="4" s="1"/>
  <c r="D33" i="5" s="1"/>
  <c r="B31" i="4"/>
  <c r="D31" i="4" s="1"/>
  <c r="D32" i="5" s="1"/>
  <c r="B30" i="4"/>
  <c r="D30" i="4" s="1"/>
  <c r="D31" i="5" s="1"/>
  <c r="D29" i="4"/>
  <c r="D30" i="5" s="1"/>
  <c r="B29" i="4"/>
  <c r="B28" i="4"/>
  <c r="D28" i="4" s="1"/>
  <c r="D29" i="5" s="1"/>
  <c r="B27" i="4"/>
  <c r="D27" i="4" s="1"/>
  <c r="D28" i="5" s="1"/>
  <c r="B26" i="4"/>
  <c r="D26" i="4" s="1"/>
  <c r="D27" i="5" s="1"/>
  <c r="B25" i="4"/>
  <c r="D25" i="4" s="1"/>
  <c r="D26" i="5" s="1"/>
  <c r="B24" i="4"/>
  <c r="D24" i="4" s="1"/>
  <c r="D25" i="5" s="1"/>
  <c r="B23" i="4"/>
  <c r="D23" i="4" s="1"/>
  <c r="D24" i="5" s="1"/>
  <c r="B22" i="4"/>
  <c r="D22" i="4" s="1"/>
  <c r="D23" i="5" s="1"/>
  <c r="D21" i="4"/>
  <c r="D22" i="5" s="1"/>
  <c r="B21" i="4"/>
  <c r="B20" i="4"/>
  <c r="D20" i="4" s="1"/>
  <c r="D21" i="5" s="1"/>
  <c r="B19" i="4"/>
  <c r="D19" i="4" s="1"/>
  <c r="D20" i="5" s="1"/>
  <c r="B18" i="4"/>
  <c r="D18" i="4" s="1"/>
  <c r="D19" i="5" s="1"/>
  <c r="B17" i="4"/>
  <c r="D17" i="4" s="1"/>
  <c r="D18" i="5" s="1"/>
  <c r="B16" i="4"/>
  <c r="D16" i="4" s="1"/>
  <c r="D17" i="5" s="1"/>
  <c r="B15" i="4"/>
  <c r="D15" i="4" s="1"/>
  <c r="D16" i="5" s="1"/>
  <c r="B14" i="4"/>
  <c r="D14" i="4" s="1"/>
  <c r="D15" i="5" s="1"/>
  <c r="D13" i="4"/>
  <c r="D14" i="5" s="1"/>
  <c r="B13" i="4"/>
  <c r="B12" i="4"/>
  <c r="D12" i="4" s="1"/>
  <c r="D13" i="5" s="1"/>
  <c r="B11" i="4"/>
  <c r="D11" i="4" s="1"/>
  <c r="D12" i="5" s="1"/>
  <c r="B10" i="4"/>
  <c r="D10" i="4" s="1"/>
  <c r="D11" i="5" s="1"/>
  <c r="B9" i="4"/>
  <c r="D9" i="4" s="1"/>
  <c r="D10" i="5" s="1"/>
  <c r="B8" i="4"/>
  <c r="D8" i="4" s="1"/>
  <c r="D9" i="5" s="1"/>
  <c r="B7" i="4"/>
  <c r="D3" i="4"/>
  <c r="A1" i="4"/>
  <c r="D34" i="3"/>
  <c r="D33" i="3"/>
  <c r="C34" i="5" s="1"/>
  <c r="D32" i="3"/>
  <c r="C33" i="5" s="1"/>
  <c r="D31" i="3"/>
  <c r="C32" i="5" s="1"/>
  <c r="D30" i="3"/>
  <c r="C31" i="5" s="1"/>
  <c r="D29" i="3"/>
  <c r="C30" i="5" s="1"/>
  <c r="D28" i="3"/>
  <c r="C29" i="5" s="1"/>
  <c r="D27" i="3"/>
  <c r="C28" i="5" s="1"/>
  <c r="D26" i="3"/>
  <c r="C27" i="5" s="1"/>
  <c r="D25" i="3"/>
  <c r="C26" i="5" s="1"/>
  <c r="D24" i="3"/>
  <c r="C25" i="5" s="1"/>
  <c r="D23" i="3"/>
  <c r="C24" i="5" s="1"/>
  <c r="D22" i="3"/>
  <c r="C23" i="5" s="1"/>
  <c r="D21" i="3"/>
  <c r="C22" i="5" s="1"/>
  <c r="D20" i="3"/>
  <c r="C21" i="5" s="1"/>
  <c r="D19" i="3"/>
  <c r="C20" i="5" s="1"/>
  <c r="D18" i="3"/>
  <c r="C19" i="5" s="1"/>
  <c r="D17" i="3"/>
  <c r="C18" i="5" s="1"/>
  <c r="D16" i="3"/>
  <c r="C17" i="5" s="1"/>
  <c r="D15" i="3"/>
  <c r="C16" i="5" s="1"/>
  <c r="D14" i="3"/>
  <c r="C15" i="5" s="1"/>
  <c r="D13" i="3"/>
  <c r="C14" i="5" s="1"/>
  <c r="D12" i="3"/>
  <c r="C13" i="5" s="1"/>
  <c r="D11" i="3"/>
  <c r="C12" i="5" s="1"/>
  <c r="D10" i="3"/>
  <c r="C11" i="5" s="1"/>
  <c r="D9" i="3"/>
  <c r="C10" i="5" s="1"/>
  <c r="D8" i="3"/>
  <c r="C9" i="5" s="1"/>
  <c r="D3" i="3"/>
  <c r="A1" i="3"/>
  <c r="B3" i="2"/>
  <c r="A1" i="2"/>
  <c r="A6" i="1"/>
  <c r="D36" i="5" l="1"/>
  <c r="G14" i="5" s="1"/>
  <c r="J14" i="5" s="1"/>
  <c r="D37" i="5"/>
  <c r="G25" i="5"/>
  <c r="J25" i="5" s="1"/>
  <c r="G15" i="5"/>
  <c r="J15" i="5" s="1"/>
  <c r="C36" i="5"/>
  <c r="C37" i="5"/>
  <c r="F18" i="5" s="1"/>
  <c r="I18" i="5" s="1"/>
  <c r="G29" i="5"/>
  <c r="J29" i="5" s="1"/>
  <c r="F22" i="5"/>
  <c r="I22" i="5" s="1"/>
  <c r="G11" i="5"/>
  <c r="J11" i="5" s="1"/>
  <c r="B36" i="5"/>
  <c r="F20" i="5" l="1"/>
  <c r="I20" i="5" s="1"/>
  <c r="G10" i="5"/>
  <c r="J10" i="5" s="1"/>
  <c r="G16" i="5"/>
  <c r="J16" i="5" s="1"/>
  <c r="F15" i="5"/>
  <c r="I15" i="5" s="1"/>
  <c r="G12" i="5"/>
  <c r="J12" i="5" s="1"/>
  <c r="E34" i="5"/>
  <c r="H34" i="5" s="1"/>
  <c r="E32" i="5"/>
  <c r="H32" i="5" s="1"/>
  <c r="E30" i="5"/>
  <c r="H30" i="5" s="1"/>
  <c r="K30" i="5" s="1"/>
  <c r="D28" i="6" s="1"/>
  <c r="E29" i="5"/>
  <c r="H29" i="5" s="1"/>
  <c r="E28" i="5"/>
  <c r="H28" i="5" s="1"/>
  <c r="E25" i="5"/>
  <c r="H25" i="5" s="1"/>
  <c r="E24" i="5"/>
  <c r="H24" i="5" s="1"/>
  <c r="E21" i="5"/>
  <c r="H21" i="5" s="1"/>
  <c r="E20" i="5"/>
  <c r="H20" i="5" s="1"/>
  <c r="K20" i="5" s="1"/>
  <c r="D18" i="6" s="1"/>
  <c r="E17" i="5"/>
  <c r="H17" i="5" s="1"/>
  <c r="K17" i="5" s="1"/>
  <c r="D15" i="6" s="1"/>
  <c r="E16" i="5"/>
  <c r="H16" i="5" s="1"/>
  <c r="K16" i="5" s="1"/>
  <c r="D14" i="6" s="1"/>
  <c r="E13" i="5"/>
  <c r="H13" i="5" s="1"/>
  <c r="E12" i="5"/>
  <c r="H12" i="5" s="1"/>
  <c r="E9" i="5"/>
  <c r="E31" i="5"/>
  <c r="H31" i="5" s="1"/>
  <c r="E27" i="5"/>
  <c r="H27" i="5" s="1"/>
  <c r="E26" i="5"/>
  <c r="H26" i="5" s="1"/>
  <c r="E23" i="5"/>
  <c r="H23" i="5" s="1"/>
  <c r="K23" i="5" s="1"/>
  <c r="D21" i="6" s="1"/>
  <c r="E22" i="5"/>
  <c r="H22" i="5" s="1"/>
  <c r="K22" i="5" s="1"/>
  <c r="D20" i="6" s="1"/>
  <c r="E19" i="5"/>
  <c r="H19" i="5" s="1"/>
  <c r="E18" i="5"/>
  <c r="H18" i="5" s="1"/>
  <c r="E15" i="5"/>
  <c r="H15" i="5" s="1"/>
  <c r="E14" i="5"/>
  <c r="H14" i="5" s="1"/>
  <c r="K14" i="5" s="1"/>
  <c r="D12" i="6" s="1"/>
  <c r="E11" i="5"/>
  <c r="H11" i="5" s="1"/>
  <c r="E10" i="5"/>
  <c r="H10" i="5" s="1"/>
  <c r="E33" i="5"/>
  <c r="H33" i="5" s="1"/>
  <c r="F34" i="5"/>
  <c r="I34" i="5" s="1"/>
  <c r="G21" i="5"/>
  <c r="J21" i="5" s="1"/>
  <c r="F29" i="5"/>
  <c r="I29" i="5" s="1"/>
  <c r="F25" i="5"/>
  <c r="I25" i="5" s="1"/>
  <c r="F21" i="5"/>
  <c r="I21" i="5" s="1"/>
  <c r="F17" i="5"/>
  <c r="I17" i="5" s="1"/>
  <c r="F13" i="5"/>
  <c r="I13" i="5" s="1"/>
  <c r="F9" i="5"/>
  <c r="F32" i="5"/>
  <c r="I32" i="5" s="1"/>
  <c r="F16" i="5"/>
  <c r="I16" i="5" s="1"/>
  <c r="G17" i="5"/>
  <c r="J17" i="5" s="1"/>
  <c r="F31" i="5"/>
  <c r="I31" i="5" s="1"/>
  <c r="G34" i="5"/>
  <c r="J34" i="5" s="1"/>
  <c r="F27" i="5"/>
  <c r="I27" i="5" s="1"/>
  <c r="F11" i="5"/>
  <c r="I11" i="5" s="1"/>
  <c r="G32" i="5"/>
  <c r="J32" i="5" s="1"/>
  <c r="G27" i="5"/>
  <c r="J27" i="5" s="1"/>
  <c r="F30" i="5"/>
  <c r="I30" i="5" s="1"/>
  <c r="F14" i="5"/>
  <c r="I14" i="5" s="1"/>
  <c r="G13" i="5"/>
  <c r="J13" i="5" s="1"/>
  <c r="G31" i="5"/>
  <c r="J31" i="5" s="1"/>
  <c r="F28" i="5"/>
  <c r="I28" i="5" s="1"/>
  <c r="F12" i="5"/>
  <c r="I12" i="5" s="1"/>
  <c r="G9" i="5"/>
  <c r="G28" i="5"/>
  <c r="J28" i="5" s="1"/>
  <c r="G30" i="5"/>
  <c r="J30" i="5" s="1"/>
  <c r="F23" i="5"/>
  <c r="I23" i="5" s="1"/>
  <c r="G26" i="5"/>
  <c r="J26" i="5" s="1"/>
  <c r="G18" i="5"/>
  <c r="J18" i="5" s="1"/>
  <c r="G19" i="5"/>
  <c r="J19" i="5" s="1"/>
  <c r="F26" i="5"/>
  <c r="I26" i="5" s="1"/>
  <c r="F10" i="5"/>
  <c r="I10" i="5" s="1"/>
  <c r="F33" i="5"/>
  <c r="I33" i="5" s="1"/>
  <c r="G23" i="5"/>
  <c r="J23" i="5" s="1"/>
  <c r="F24" i="5"/>
  <c r="I24" i="5" s="1"/>
  <c r="G33" i="5"/>
  <c r="J33" i="5" s="1"/>
  <c r="G24" i="5"/>
  <c r="J24" i="5" s="1"/>
  <c r="G20" i="5"/>
  <c r="J20" i="5" s="1"/>
  <c r="F19" i="5"/>
  <c r="I19" i="5" s="1"/>
  <c r="G22" i="5"/>
  <c r="J22" i="5" s="1"/>
  <c r="K31" i="5" l="1"/>
  <c r="D29" i="6" s="1"/>
  <c r="K24" i="5"/>
  <c r="D22" i="6" s="1"/>
  <c r="G36" i="5"/>
  <c r="G37" i="5"/>
  <c r="J9" i="5"/>
  <c r="F37" i="5"/>
  <c r="I9" i="5"/>
  <c r="F36" i="5"/>
  <c r="K33" i="5"/>
  <c r="D31" i="6" s="1"/>
  <c r="K15" i="5"/>
  <c r="D13" i="6" s="1"/>
  <c r="H9" i="5"/>
  <c r="E37" i="5"/>
  <c r="E36" i="5"/>
  <c r="K25" i="5"/>
  <c r="D23" i="6" s="1"/>
  <c r="K32" i="5"/>
  <c r="D30" i="6" s="1"/>
  <c r="K10" i="5"/>
  <c r="D8" i="6" s="1"/>
  <c r="K18" i="5"/>
  <c r="D16" i="6" s="1"/>
  <c r="K26" i="5"/>
  <c r="D24" i="6" s="1"/>
  <c r="K12" i="5"/>
  <c r="D10" i="6" s="1"/>
  <c r="K28" i="5"/>
  <c r="D26" i="6" s="1"/>
  <c r="K34" i="5"/>
  <c r="D32" i="6" s="1"/>
  <c r="K11" i="5"/>
  <c r="D9" i="6" s="1"/>
  <c r="K19" i="5"/>
  <c r="D17" i="6" s="1"/>
  <c r="K27" i="5"/>
  <c r="D25" i="6" s="1"/>
  <c r="K13" i="5"/>
  <c r="D11" i="6" s="1"/>
  <c r="K21" i="5"/>
  <c r="D19" i="6" s="1"/>
  <c r="K29" i="5"/>
  <c r="D27" i="6" s="1"/>
  <c r="H36" i="5" l="1"/>
  <c r="H37" i="5"/>
  <c r="K9" i="5"/>
  <c r="I37" i="5"/>
  <c r="I36" i="5"/>
  <c r="J37" i="5"/>
  <c r="J36" i="5"/>
  <c r="K36" i="5" l="1"/>
  <c r="D7" i="6"/>
  <c r="K37" i="5"/>
  <c r="D36" i="6" l="1"/>
  <c r="D35" i="6"/>
  <c r="E7" i="6"/>
  <c r="E12" i="6" l="1"/>
  <c r="E20" i="6"/>
  <c r="E28" i="6"/>
  <c r="E18" i="6"/>
  <c r="E21" i="6"/>
  <c r="E15" i="6"/>
  <c r="E14" i="6"/>
  <c r="E11" i="6"/>
  <c r="E26" i="6"/>
  <c r="E29" i="6"/>
  <c r="E13" i="6"/>
  <c r="E30" i="6"/>
  <c r="E22" i="6"/>
  <c r="E32" i="6"/>
  <c r="E16" i="6"/>
  <c r="E27" i="6"/>
  <c r="E19" i="6"/>
  <c r="E31" i="6"/>
  <c r="E24" i="6"/>
  <c r="E17" i="6"/>
  <c r="E9" i="6"/>
  <c r="E23" i="6"/>
  <c r="E25" i="6"/>
  <c r="E8" i="6"/>
  <c r="E10" i="6"/>
  <c r="F22" i="6" l="1"/>
  <c r="F8" i="6"/>
  <c r="F11" i="6"/>
  <c r="F16" i="6"/>
  <c r="E35" i="6"/>
  <c r="F29" i="6"/>
  <c r="E36" i="6"/>
  <c r="F7" i="6" s="1"/>
  <c r="F32" i="6" l="1"/>
  <c r="F28" i="6"/>
  <c r="F24" i="6"/>
  <c r="F30" i="6"/>
  <c r="F12" i="6"/>
  <c r="F19" i="6"/>
  <c r="F20" i="6"/>
  <c r="F31" i="6"/>
  <c r="F14" i="6"/>
  <c r="F25" i="6"/>
  <c r="F27" i="6"/>
  <c r="F21" i="6"/>
  <c r="F9" i="6"/>
  <c r="F15" i="6"/>
  <c r="F23" i="6"/>
  <c r="F13" i="6"/>
  <c r="F18" i="6"/>
  <c r="F17" i="6"/>
  <c r="F26" i="6"/>
  <c r="F10" i="6"/>
  <c r="G12" i="6" l="1"/>
  <c r="G21" i="6"/>
  <c r="F34" i="6"/>
  <c r="G26" i="6"/>
  <c r="G20" i="6"/>
  <c r="G24" i="6"/>
  <c r="G25" i="6"/>
  <c r="G19" i="6"/>
  <c r="G29" i="6" l="1"/>
  <c r="G22" i="6"/>
  <c r="G16" i="6"/>
  <c r="G7" i="6"/>
  <c r="G11" i="6"/>
  <c r="G8" i="6"/>
  <c r="G13" i="6"/>
  <c r="G14" i="6"/>
  <c r="G15" i="6"/>
  <c r="G27" i="6"/>
  <c r="G30" i="6"/>
  <c r="G10" i="6"/>
  <c r="G9" i="6"/>
  <c r="G28" i="6"/>
  <c r="G17" i="6"/>
  <c r="G23" i="6"/>
  <c r="G31" i="6"/>
  <c r="G32" i="6"/>
  <c r="G18" i="6"/>
  <c r="G34" i="6" l="1"/>
</calcChain>
</file>

<file path=xl/sharedStrings.xml><?xml version="1.0" encoding="utf-8"?>
<sst xmlns="http://schemas.openxmlformats.org/spreadsheetml/2006/main" count="241" uniqueCount="102">
  <si>
    <t>Socio-demographic cost</t>
  </si>
  <si>
    <t>compensation (SCC A-C)</t>
  </si>
  <si>
    <t>Worksheet</t>
  </si>
  <si>
    <t>Content</t>
  </si>
  <si>
    <t>SCC_A</t>
  </si>
  <si>
    <t>Poverty</t>
  </si>
  <si>
    <t>SCC_B</t>
  </si>
  <si>
    <t>Age</t>
  </si>
  <si>
    <t>SCC_C</t>
  </si>
  <si>
    <t>Immigrant integration</t>
  </si>
  <si>
    <t>Index</t>
  </si>
  <si>
    <t>Cost compensation index</t>
  </si>
  <si>
    <t>SCC_AC_Total</t>
  </si>
  <si>
    <t>Payments SCC AC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</si>
  <si>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</si>
  <si>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</si>
  <si>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</si>
  <si>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</si>
  <si>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</si>
  <si>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</si>
  <si>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</si>
  <si>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</si>
  <si>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LA_2017_20160525</t>
  </si>
  <si>
    <t>RefYear</t>
  </si>
  <si>
    <t>Poverty (FSO poverty indicator)</t>
  </si>
  <si>
    <t>Canton</t>
  </si>
  <si>
    <t>Proportion of social assistance recipients (in %)</t>
  </si>
  <si>
    <t>Survey year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</si>
  <si>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</si>
  <si>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</si>
  <si>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</si>
  <si>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</si>
  <si>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</si>
  <si>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</si>
  <si>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</si>
  <si>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</si>
  <si>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</si>
  <si>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</si>
  <si>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</si>
  <si>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</si>
  <si>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</si>
  <si>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</si>
  <si>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</si>
  <si>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</si>
  <si>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</si>
  <si>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</si>
  <si>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</si>
  <si>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</si>
  <si>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</si>
  <si>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</si>
  <si>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</si>
  <si>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</si>
  <si>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</si>
  <si>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</si>
  <si>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Age (proportion of resident population aged over 80)</t>
  </si>
  <si>
    <t>Column</t>
  </si>
  <si>
    <t>B</t>
  </si>
  <si>
    <t>C</t>
  </si>
  <si>
    <t>D</t>
  </si>
  <si>
    <t>Formula</t>
  </si>
  <si>
    <t>D = C / B</t>
  </si>
  <si>
    <t>Permanent resident population</t>
  </si>
  <si>
    <t>Number of elderly inhabitants</t>
  </si>
  <si>
    <t>Indicator</t>
  </si>
  <si>
    <t>Total</t>
  </si>
  <si>
    <t>Immigrant integration (proportion of foreigners* in resident population)</t>
  </si>
  <si>
    <t>Number of foreigners*</t>
  </si>
  <si>
    <t>* Foreigners originating outside of Switzerland and its neighboring states with max. stay of 12 years (incl. diplomats).</t>
  </si>
  <si>
    <t>E</t>
  </si>
  <si>
    <t>F</t>
  </si>
  <si>
    <t>G</t>
  </si>
  <si>
    <t>H</t>
  </si>
  <si>
    <t>I</t>
  </si>
  <si>
    <t>J</t>
  </si>
  <si>
    <t>K</t>
  </si>
  <si>
    <t>(B-B[AVG])/B[STDV]</t>
  </si>
  <si>
    <t>(C-C[AVG])/C[STDV]</t>
  </si>
  <si>
    <t>(D-D[AVG])/D[STDV]</t>
  </si>
  <si>
    <r>
      <rPr>
        <sz val="10"/>
        <rFont val="Arial"/>
        <family val="2"/>
      </rPr>
      <t xml:space="preserve">E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</si>
  <si>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F * </t>
    </r>
    <r>
      <rPr>
        <sz val="8"/>
        <rFont val="Symbol"/>
        <family val="1"/>
        <charset val="2"/>
      </rPr>
      <t>w</t>
    </r>
  </si>
  <si>
    <r>
      <rPr>
        <sz val="10"/>
        <rFont val="Arial"/>
        <family val="2"/>
      </rPr>
      <t xml:space="preserve">G * </t>
    </r>
    <r>
      <rPr>
        <sz val="8"/>
        <rFont val="Symbol"/>
        <family val="1"/>
        <charset val="2"/>
      </rPr>
      <t>w</t>
    </r>
  </si>
  <si>
    <t>H + I + J</t>
  </si>
  <si>
    <t>Partial indicators</t>
  </si>
  <si>
    <t>Standardized partial indicators</t>
  </si>
  <si>
    <t>Weighted standardized partial indicators</t>
  </si>
  <si>
    <t>Burden index</t>
  </si>
  <si>
    <t>Poverty
(SCC A)</t>
  </si>
  <si>
    <t>Age
(SCC B)</t>
  </si>
  <si>
    <t>Immigrant integration (SCC C)</t>
  </si>
  <si>
    <r>
      <rPr>
        <sz val="10"/>
        <rFont val="Arial"/>
        <family val="2"/>
      </rPr>
      <t>Weighting (</t>
    </r>
    <r>
      <rPr>
        <i/>
        <sz val="10"/>
        <rFont val="Symbol"/>
        <family val="1"/>
        <charset val="2"/>
      </rPr>
      <t>w</t>
    </r>
    <r>
      <rPr>
        <i/>
        <sz val="10"/>
        <rFont val="Arial"/>
        <family val="2"/>
      </rPr>
      <t>)</t>
    </r>
  </si>
  <si>
    <t>Average [AVG]</t>
  </si>
  <si>
    <t>Standard deviation [STDV]</t>
  </si>
  <si>
    <t>Equalization sum (ES)</t>
  </si>
  <si>
    <r>
      <rPr>
        <sz val="8"/>
        <rFont val="Arial"/>
        <family val="2"/>
      </rPr>
      <t>D - D[</t>
    </r>
    <r>
      <rPr>
        <sz val="8"/>
        <color indexed="8"/>
        <rFont val="Arial"/>
        <family val="2"/>
      </rPr>
      <t>Min]</t>
    </r>
  </si>
  <si>
    <r>
      <rPr>
        <sz val="8"/>
        <rFont val="Arial"/>
        <family val="2"/>
      </rPr>
      <t>C * (E - E[</t>
    </r>
    <r>
      <rPr>
        <sz val="8"/>
        <color indexed="8"/>
        <rFont val="Arial"/>
        <family val="2"/>
      </rPr>
      <t>Avg])</t>
    </r>
  </si>
  <si>
    <r>
      <rPr>
        <sz val="8"/>
        <rFont val="Arial"/>
        <family val="2"/>
      </rPr>
      <t>F / F[t</t>
    </r>
    <r>
      <rPr>
        <sz val="8"/>
        <color indexed="8"/>
        <rFont val="Arial"/>
        <family val="2"/>
      </rPr>
      <t>otal] * ES</t>
    </r>
  </si>
  <si>
    <t>Rounded burden index</t>
  </si>
  <si>
    <t>Burden measure</t>
  </si>
  <si>
    <t>Relevant special charges</t>
  </si>
  <si>
    <t>Contributions</t>
  </si>
  <si>
    <t>Minimum [Min]</t>
  </si>
  <si>
    <t>Average [Avg]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</si>
</sst>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%"/>
  </numFmts>
  <fonts count="23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b/>
      <i/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8"/>
      <color indexed="8"/>
      <name val="Arial"/>
      <family val="2"/>
    </font>
    <font>
      <i/>
      <sz val="8"/>
      <color rgb="FF0000FF"/>
      <name val="Arial"/>
      <family val="2"/>
    </font>
    <font>
      <sz val="8"/>
      <color indexed="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Symbol"/>
      <family val="1"/>
      <charset val="2"/>
    </font>
    <font>
      <sz val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 style="thin">
        <color auto="1"/>
      </right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auto="1"/>
      </top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 style="thin">
        <color auto="1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8" fillId="0" borderId="4" xfId="0" applyFont="1" applyFill="1" applyBorder="1"/>
    <xf numFmtId="1" fontId="16" fillId="0" borderId="5" xfId="0" applyNumberFormat="1" applyFont="1" applyFill="1" applyBorder="1" applyAlignment="1" applyProtection="1">
      <alignment horizontal="left" vertical="top"/>
      <protection locked="0"/>
    </xf>
    <xf numFmtId="1" fontId="16" fillId="0" borderId="6" xfId="0" applyNumberFormat="1" applyFont="1" applyFill="1" applyBorder="1" applyAlignment="1" applyProtection="1">
      <alignment horizontal="left" vertical="top"/>
      <protection locked="0"/>
    </xf>
    <xf numFmtId="0" fontId="8" fillId="0" borderId="7" xfId="0" applyFont="1" applyFill="1" applyBorder="1"/>
    <xf numFmtId="1" fontId="16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wrapText="1"/>
    </xf>
    <xf numFmtId="0" fontId="15" fillId="0" borderId="0" xfId="0" applyFont="1" applyFill="1" applyBorder="1"/>
    <xf numFmtId="0" fontId="9" fillId="0" borderId="0" xfId="0" applyFont="1" applyFill="1" applyAlignment="1">
      <alignment horizontal="right"/>
    </xf>
    <xf numFmtId="0" fontId="1" fillId="0" borderId="9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wrapText="1"/>
    </xf>
    <xf numFmtId="1" fontId="9" fillId="0" borderId="12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Fill="1" applyBorder="1" applyAlignment="1">
      <alignment horizontal="left" vertical="center" wrapText="1"/>
    </xf>
    <xf numFmtId="10" fontId="3" fillId="0" borderId="14" xfId="0" applyNumberFormat="1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>
      <alignment horizontal="left" vertical="center" wrapText="1"/>
    </xf>
    <xf numFmtId="10" fontId="3" fillId="3" borderId="1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Fill="1" applyBorder="1" applyAlignment="1">
      <alignment horizontal="left" vertical="center" wrapText="1"/>
    </xf>
    <xf numFmtId="10" fontId="3" fillId="0" borderId="15" xfId="0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>
      <alignment horizontal="left" vertical="center" wrapText="1"/>
    </xf>
    <xf numFmtId="10" fontId="3" fillId="3" borderId="16" xfId="0" applyNumberFormat="1" applyFont="1" applyFill="1" applyBorder="1" applyAlignment="1" applyProtection="1">
      <alignment vertical="center"/>
      <protection locked="0"/>
    </xf>
    <xf numFmtId="0" fontId="12" fillId="0" borderId="9" xfId="0" applyFont="1" applyFill="1" applyBorder="1" applyAlignment="1">
      <alignment horizontal="right" wrapText="1"/>
    </xf>
    <xf numFmtId="1" fontId="0" fillId="0" borderId="17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Fill="1" applyBorder="1" applyAlignment="1">
      <alignment horizontal="right"/>
    </xf>
    <xf numFmtId="0" fontId="9" fillId="0" borderId="0" xfId="0" applyFont="1" applyFill="1"/>
    <xf numFmtId="0" fontId="13" fillId="0" borderId="9" xfId="0" applyFont="1" applyFill="1" applyBorder="1" applyAlignment="1">
      <alignment horizontal="right" wrapText="1"/>
    </xf>
    <xf numFmtId="1" fontId="5" fillId="0" borderId="17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1" fillId="0" borderId="19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/>
    </xf>
    <xf numFmtId="1" fontId="9" fillId="0" borderId="20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right"/>
    </xf>
    <xf numFmtId="3" fontId="3" fillId="0" borderId="22" xfId="0" applyNumberFormat="1" applyFont="1" applyFill="1" applyBorder="1" applyAlignment="1" applyProtection="1">
      <alignment vertical="center"/>
      <protection locked="0"/>
    </xf>
    <xf numFmtId="10" fontId="0" fillId="0" borderId="14" xfId="0" applyNumberFormat="1" applyFont="1" applyFill="1" applyBorder="1" applyAlignment="1">
      <alignment vertical="center"/>
    </xf>
    <xf numFmtId="3" fontId="3" fillId="3" borderId="0" xfId="0" applyNumberFormat="1" applyFont="1" applyFill="1" applyBorder="1" applyAlignment="1" applyProtection="1">
      <alignment vertical="center"/>
      <protection locked="0"/>
    </xf>
    <xf numFmtId="10" fontId="0" fillId="3" borderId="15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10" fontId="0" fillId="0" borderId="15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3" fontId="14" fillId="0" borderId="17" xfId="0" applyNumberFormat="1" applyFont="1" applyFill="1" applyBorder="1" applyAlignment="1" applyProtection="1">
      <alignment vertical="center"/>
      <protection locked="0"/>
    </xf>
    <xf numFmtId="10" fontId="1" fillId="0" borderId="10" xfId="0" applyNumberFormat="1" applyFont="1" applyFill="1" applyBorder="1" applyAlignment="1">
      <alignment vertical="center"/>
    </xf>
    <xf numFmtId="3" fontId="0" fillId="0" borderId="22" xfId="0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7" xfId="0" applyNumberFormat="1" applyFont="1" applyFill="1" applyBorder="1" applyAlignment="1">
      <alignment vertical="center"/>
    </xf>
    <xf numFmtId="0" fontId="15" fillId="0" borderId="0" xfId="0" applyFont="1" applyFill="1"/>
    <xf numFmtId="0" fontId="7" fillId="0" borderId="0" xfId="0" applyFont="1" applyFill="1"/>
    <xf numFmtId="1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12" fillId="0" borderId="23" xfId="0" applyFont="1" applyFill="1" applyBorder="1" applyAlignment="1">
      <alignment horizontal="right" wrapText="1"/>
    </xf>
    <xf numFmtId="1" fontId="12" fillId="0" borderId="24" xfId="0" applyNumberFormat="1" applyFont="1" applyFill="1" applyBorder="1" applyAlignment="1" applyProtection="1">
      <alignment horizontal="right"/>
      <protection locked="0"/>
    </xf>
    <xf numFmtId="0" fontId="12" fillId="0" borderId="25" xfId="0" applyFont="1" applyFill="1" applyBorder="1" applyAlignment="1">
      <alignment horizontal="right" wrapText="1"/>
    </xf>
    <xf numFmtId="0" fontId="12" fillId="0" borderId="24" xfId="0" applyFont="1" applyFill="1" applyBorder="1" applyAlignment="1">
      <alignment horizontal="right" wrapText="1"/>
    </xf>
    <xf numFmtId="0" fontId="12" fillId="0" borderId="26" xfId="0" applyFont="1" applyFill="1" applyBorder="1" applyAlignment="1">
      <alignment horizontal="right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 wrapText="1"/>
    </xf>
    <xf numFmtId="0" fontId="6" fillId="0" borderId="22" xfId="0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 wrapText="1"/>
    </xf>
    <xf numFmtId="0" fontId="5" fillId="0" borderId="27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5" fillId="0" borderId="28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right" vertical="center" wrapText="1"/>
    </xf>
    <xf numFmtId="0" fontId="5" fillId="0" borderId="28" xfId="0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right" wrapText="1"/>
    </xf>
    <xf numFmtId="0" fontId="1" fillId="0" borderId="17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0" fillId="0" borderId="17" xfId="0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17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32" xfId="0" applyFont="1" applyFill="1" applyBorder="1" applyAlignment="1">
      <alignment horizontal="left" vertical="center" wrapText="1"/>
    </xf>
    <xf numFmtId="10" fontId="0" fillId="0" borderId="33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65" fontId="0" fillId="0" borderId="15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15" xfId="0" applyNumberFormat="1" applyFont="1" applyFill="1" applyBorder="1" applyAlignment="1">
      <alignment horizontal="right" vertical="center" wrapText="1"/>
    </xf>
    <xf numFmtId="164" fontId="0" fillId="0" borderId="33" xfId="0" applyNumberFormat="1" applyFont="1" applyFill="1" applyBorder="1" applyAlignment="1">
      <alignment horizontal="right" vertical="center" wrapText="1"/>
    </xf>
    <xf numFmtId="164" fontId="1" fillId="0" borderId="15" xfId="0" applyNumberFormat="1" applyFont="1" applyFill="1" applyBorder="1" applyAlignment="1">
      <alignment horizontal="right" vertical="center" wrapText="1"/>
    </xf>
    <xf numFmtId="0" fontId="0" fillId="3" borderId="32" xfId="0" applyFont="1" applyFill="1" applyBorder="1" applyAlignment="1">
      <alignment horizontal="left" vertical="center" wrapText="1"/>
    </xf>
    <xf numFmtId="10" fontId="0" fillId="3" borderId="33" xfId="0" applyNumberFormat="1" applyFont="1" applyFill="1" applyBorder="1" applyAlignment="1">
      <alignment vertical="center"/>
    </xf>
    <xf numFmtId="10" fontId="0" fillId="3" borderId="0" xfId="0" applyNumberFormat="1" applyFont="1" applyFill="1" applyBorder="1" applyAlignment="1">
      <alignment vertical="center"/>
    </xf>
    <xf numFmtId="165" fontId="0" fillId="3" borderId="15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horizontal="right" vertical="center" wrapText="1"/>
    </xf>
    <xf numFmtId="164" fontId="0" fillId="3" borderId="15" xfId="0" applyNumberFormat="1" applyFont="1" applyFill="1" applyBorder="1" applyAlignment="1">
      <alignment horizontal="right" vertical="center" wrapText="1"/>
    </xf>
    <xf numFmtId="164" fontId="0" fillId="3" borderId="33" xfId="0" applyNumberFormat="1" applyFont="1" applyFill="1" applyBorder="1" applyAlignment="1">
      <alignment horizontal="right" vertical="center" wrapText="1"/>
    </xf>
    <xf numFmtId="164" fontId="1" fillId="3" borderId="15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0" fillId="3" borderId="34" xfId="0" applyFont="1" applyFill="1" applyBorder="1" applyAlignment="1">
      <alignment horizontal="left" vertical="center" wrapText="1"/>
    </xf>
    <xf numFmtId="10" fontId="0" fillId="3" borderId="18" xfId="0" applyNumberFormat="1" applyFont="1" applyFill="1" applyBorder="1" applyAlignment="1">
      <alignment vertical="center"/>
    </xf>
    <xf numFmtId="10" fontId="0" fillId="3" borderId="19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164" fontId="0" fillId="3" borderId="19" xfId="0" applyNumberFormat="1" applyFont="1" applyFill="1" applyBorder="1" applyAlignment="1">
      <alignment horizontal="right" vertical="center" wrapText="1"/>
    </xf>
    <xf numFmtId="164" fontId="0" fillId="3" borderId="16" xfId="0" applyNumberFormat="1" applyFont="1" applyFill="1" applyBorder="1" applyAlignment="1">
      <alignment horizontal="right" vertical="center" wrapText="1"/>
    </xf>
    <xf numFmtId="164" fontId="0" fillId="3" borderId="18" xfId="0" applyNumberFormat="1" applyFont="1" applyFill="1" applyBorder="1" applyAlignment="1">
      <alignment horizontal="right" vertical="center" wrapText="1"/>
    </xf>
    <xf numFmtId="164" fontId="1" fillId="3" borderId="16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2" xfId="0" applyFont="1" applyFill="1" applyBorder="1" applyAlignment="1">
      <alignment wrapText="1"/>
    </xf>
    <xf numFmtId="165" fontId="0" fillId="0" borderId="1" xfId="0" applyNumberFormat="1" applyFont="1" applyFill="1" applyBorder="1"/>
    <xf numFmtId="165" fontId="0" fillId="0" borderId="17" xfId="0" applyNumberFormat="1" applyFont="1" applyFill="1" applyBorder="1"/>
    <xf numFmtId="165" fontId="0" fillId="0" borderId="3" xfId="0" applyNumberFormat="1" applyFont="1" applyFill="1" applyBorder="1"/>
    <xf numFmtId="164" fontId="0" fillId="0" borderId="1" xfId="0" applyNumberFormat="1" applyFont="1" applyFill="1" applyBorder="1"/>
    <xf numFmtId="164" fontId="0" fillId="0" borderId="17" xfId="0" applyNumberFormat="1" applyFont="1" applyFill="1" applyBorder="1"/>
    <xf numFmtId="164" fontId="0" fillId="0" borderId="3" xfId="0" applyNumberFormat="1" applyFont="1" applyFill="1" applyBorder="1"/>
    <xf numFmtId="164" fontId="0" fillId="0" borderId="2" xfId="0" applyNumberFormat="1" applyFont="1" applyFill="1" applyBorder="1"/>
    <xf numFmtId="166" fontId="0" fillId="0" borderId="1" xfId="0" applyNumberFormat="1" applyFont="1" applyFill="1" applyBorder="1"/>
    <xf numFmtId="166" fontId="0" fillId="0" borderId="17" xfId="0" applyNumberFormat="1" applyFont="1" applyFill="1" applyBorder="1"/>
    <xf numFmtId="166" fontId="0" fillId="0" borderId="3" xfId="0" applyNumberFormat="1" applyFont="1" applyFill="1" applyBorder="1"/>
    <xf numFmtId="0" fontId="0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left" wrapText="1"/>
    </xf>
    <xf numFmtId="3" fontId="14" fillId="3" borderId="3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" fontId="6" fillId="0" borderId="17" xfId="0" applyNumberFormat="1" applyFont="1" applyFill="1" applyBorder="1" applyAlignment="1">
      <alignment horizontal="right" wrapText="1"/>
    </xf>
    <xf numFmtId="1" fontId="17" fillId="0" borderId="20" xfId="0" applyNumberFormat="1" applyFont="1" applyFill="1" applyBorder="1" applyAlignment="1">
      <alignment horizontal="right" wrapText="1"/>
    </xf>
    <xf numFmtId="1" fontId="17" fillId="0" borderId="21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wrapText="1"/>
    </xf>
    <xf numFmtId="3" fontId="0" fillId="0" borderId="22" xfId="0" applyNumberFormat="1" applyFont="1" applyFill="1" applyBorder="1" applyAlignment="1">
      <alignment wrapText="1"/>
    </xf>
    <xf numFmtId="164" fontId="0" fillId="0" borderId="22" xfId="0" applyNumberFormat="1" applyFont="1" applyFill="1" applyBorder="1" applyAlignment="1" applyProtection="1">
      <alignment vertical="center"/>
      <protection locked="0"/>
    </xf>
    <xf numFmtId="164" fontId="0" fillId="0" borderId="22" xfId="0" applyNumberFormat="1" applyFont="1" applyFill="1" applyBorder="1" applyAlignment="1">
      <alignment wrapText="1"/>
    </xf>
    <xf numFmtId="3" fontId="1" fillId="0" borderId="14" xfId="0" applyNumberFormat="1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3" fontId="0" fillId="3" borderId="0" xfId="0" applyNumberFormat="1" applyFont="1" applyFill="1" applyBorder="1" applyAlignment="1">
      <alignment wrapText="1"/>
    </xf>
    <xf numFmtId="164" fontId="0" fillId="3" borderId="0" xfId="0" applyNumberFormat="1" applyFont="1" applyFill="1" applyBorder="1" applyAlignment="1" applyProtection="1">
      <alignment vertical="center"/>
      <protection locked="0"/>
    </xf>
    <xf numFmtId="164" fontId="0" fillId="3" borderId="0" xfId="0" applyNumberFormat="1" applyFont="1" applyFill="1" applyBorder="1" applyAlignment="1">
      <alignment wrapText="1"/>
    </xf>
    <xf numFmtId="3" fontId="1" fillId="3" borderId="15" xfId="0" applyNumberFormat="1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3" fontId="0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164" fontId="0" fillId="0" borderId="0" xfId="0" applyNumberFormat="1" applyFont="1" applyFill="1" applyBorder="1" applyAlignment="1">
      <alignment wrapText="1"/>
    </xf>
    <xf numFmtId="3" fontId="1" fillId="0" borderId="15" xfId="0" applyNumberFormat="1" applyFont="1" applyFill="1" applyBorder="1" applyAlignment="1">
      <alignment wrapText="1"/>
    </xf>
    <xf numFmtId="3" fontId="0" fillId="3" borderId="19" xfId="0" applyNumberFormat="1" applyFont="1" applyFill="1" applyBorder="1" applyAlignment="1">
      <alignment wrapText="1"/>
    </xf>
    <xf numFmtId="164" fontId="0" fillId="3" borderId="19" xfId="0" applyNumberFormat="1" applyFont="1" applyFill="1" applyBorder="1" applyAlignment="1" applyProtection="1">
      <alignment vertical="center"/>
      <protection locked="0"/>
    </xf>
    <xf numFmtId="164" fontId="0" fillId="3" borderId="19" xfId="0" applyNumberFormat="1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3" fontId="0" fillId="0" borderId="14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3" fontId="1" fillId="3" borderId="0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0" fontId="0" fillId="3" borderId="16" xfId="0" applyFont="1" applyFill="1" applyBorder="1" applyAlignment="1">
      <alignment wrapText="1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7" fillId="0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7"/>
  <sheetViews>
    <sheetView showGridLines="0" tabSelected="1" workbookViewId="0">
      <selection activeCell="F16" sqref="F16"/>
    </sheetView>
  </sheetViews>
  <sheetFormatPr baseColWidth="10" defaultColWidth="11.42578125" defaultRowHeight="12.75" x14ac:dyDescent="0.2"/>
  <cols>
    <col min="1" max="1" width="21.42578125" style="1" customWidth="1"/>
    <col min="2" max="2" width="14.28515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65" t="s">
        <v>0</v>
      </c>
      <c r="B1" s="165"/>
      <c r="C1" s="165"/>
      <c r="D1" s="165"/>
      <c r="E1" s="165"/>
    </row>
    <row r="2" spans="1:5" ht="24.75" customHeight="1" x14ac:dyDescent="0.4">
      <c r="A2" s="165" t="s">
        <v>1</v>
      </c>
      <c r="B2" s="165"/>
      <c r="C2" s="165"/>
      <c r="D2" s="165"/>
      <c r="E2" s="165"/>
    </row>
    <row r="6" spans="1:5" ht="18" customHeight="1" x14ac:dyDescent="0.25">
      <c r="A6" s="164" t="str">
        <f>"Reference year "&amp;C27</f>
        <v>Reference year 2017</v>
      </c>
      <c r="B6" s="164"/>
      <c r="C6" s="164"/>
      <c r="D6" s="164"/>
      <c r="E6" s="164"/>
    </row>
    <row r="11" spans="1:5" x14ac:dyDescent="0.2">
      <c r="B11" s="2" t="s">
        <v>2</v>
      </c>
      <c r="C11" s="3" t="s">
        <v>3</v>
      </c>
    </row>
    <row r="12" spans="1:5" x14ac:dyDescent="0.2">
      <c r="B12" s="4" t="s">
        <v>4</v>
      </c>
      <c r="C12" s="5" t="s">
        <v>5</v>
      </c>
    </row>
    <row r="13" spans="1:5" x14ac:dyDescent="0.2">
      <c r="B13" s="4" t="s">
        <v>6</v>
      </c>
      <c r="C13" s="5" t="s">
        <v>7</v>
      </c>
    </row>
    <row r="14" spans="1:5" x14ac:dyDescent="0.2">
      <c r="B14" s="4" t="s">
        <v>8</v>
      </c>
      <c r="C14" s="5" t="s">
        <v>9</v>
      </c>
    </row>
    <row r="15" spans="1:5" x14ac:dyDescent="0.2">
      <c r="B15" s="4" t="s">
        <v>10</v>
      </c>
      <c r="C15" s="5" t="s">
        <v>11</v>
      </c>
    </row>
    <row r="16" spans="1:5" x14ac:dyDescent="0.2">
      <c r="B16" s="4" t="s">
        <v>12</v>
      </c>
      <c r="C16" s="5" t="s">
        <v>13</v>
      </c>
    </row>
    <row r="22" spans="2:3" x14ac:dyDescent="0.2">
      <c r="B22" s="6" t="s">
        <v>14</v>
      </c>
      <c r="C22" s="7"/>
    </row>
    <row r="23" spans="2:3" x14ac:dyDescent="0.2">
      <c r="B23" s="8" t="s">
        <v>15</v>
      </c>
      <c r="C23" s="9" t="s">
        <v>16</v>
      </c>
    </row>
    <row r="24" spans="2:3" x14ac:dyDescent="0.2">
      <c r="B24" s="8" t="s">
        <v>17</v>
      </c>
      <c r="C24" s="10" t="s">
        <v>18</v>
      </c>
    </row>
    <row r="25" spans="2:3" x14ac:dyDescent="0.2">
      <c r="B25" s="8" t="s">
        <v>19</v>
      </c>
      <c r="C25" s="10" t="s">
        <v>20</v>
      </c>
    </row>
    <row r="26" spans="2:3" x14ac:dyDescent="0.2">
      <c r="B26" s="8" t="s">
        <v>21</v>
      </c>
      <c r="C26" s="10" t="s">
        <v>22</v>
      </c>
    </row>
    <row r="27" spans="2:3" x14ac:dyDescent="0.2">
      <c r="B27" s="11" t="s">
        <v>23</v>
      </c>
      <c r="C27" s="12">
        <v>2017</v>
      </c>
    </row>
  </sheetData>
  <mergeCells count="3">
    <mergeCell ref="A6:E6"/>
    <mergeCell ref="A2:E2"/>
    <mergeCell ref="A1:E1"/>
  </mergeCells>
  <conditionalFormatting sqref="C23:C27">
    <cfRule type="expression" dxfId="5" priority="1" stopIfTrue="1">
      <formula>ISBLANK(C23)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&amp;C&amp;6&amp;D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31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7.85546875" style="13" customWidth="1"/>
    <col min="2" max="2" width="19.28515625" style="13" customWidth="1"/>
  </cols>
  <sheetData>
    <row r="1" spans="1:2" ht="23.25" customHeight="1" x14ac:dyDescent="0.35">
      <c r="A1" s="14" t="str">
        <f>"SCC A (reference year "&amp;Info!C27&amp;")"</f>
        <v>SCC A (reference year 2017)</v>
      </c>
      <c r="B1" s="14"/>
    </row>
    <row r="2" spans="1:2" x14ac:dyDescent="0.2">
      <c r="A2" s="1" t="s">
        <v>24</v>
      </c>
      <c r="B2" s="1"/>
    </row>
    <row r="3" spans="1:2" ht="30" customHeight="1" x14ac:dyDescent="0.2">
      <c r="B3" s="15" t="str">
        <f>Info!$C$25</f>
        <v>FA_2017_20160519</v>
      </c>
    </row>
    <row r="4" spans="1:2" ht="38.25" customHeight="1" x14ac:dyDescent="0.2">
      <c r="A4" s="16" t="s">
        <v>25</v>
      </c>
      <c r="B4" s="17" t="s">
        <v>26</v>
      </c>
    </row>
    <row r="5" spans="1:2" s="1" customFormat="1" x14ac:dyDescent="0.2">
      <c r="A5" s="18" t="s">
        <v>27</v>
      </c>
      <c r="B5" s="19">
        <v>2014</v>
      </c>
    </row>
    <row r="6" spans="1:2" x14ac:dyDescent="0.2">
      <c r="A6" s="20" t="s">
        <v>28</v>
      </c>
      <c r="B6" s="21">
        <v>6.2564789549305402E-2</v>
      </c>
    </row>
    <row r="7" spans="1:2" x14ac:dyDescent="0.2">
      <c r="A7" s="22" t="s">
        <v>29</v>
      </c>
      <c r="B7" s="23">
        <v>6.6060340149866198E-2</v>
      </c>
    </row>
    <row r="8" spans="1:2" x14ac:dyDescent="0.2">
      <c r="A8" s="24" t="s">
        <v>30</v>
      </c>
      <c r="B8" s="25">
        <v>4.5220015241147E-2</v>
      </c>
    </row>
    <row r="9" spans="1:2" x14ac:dyDescent="0.2">
      <c r="A9" s="22" t="s">
        <v>31</v>
      </c>
      <c r="B9" s="23">
        <v>2.6740660536889602E-2</v>
      </c>
    </row>
    <row r="10" spans="1:2" x14ac:dyDescent="0.2">
      <c r="A10" s="24" t="s">
        <v>32</v>
      </c>
      <c r="B10" s="25">
        <v>2.8896296744367202E-2</v>
      </c>
    </row>
    <row r="11" spans="1:2" x14ac:dyDescent="0.2">
      <c r="A11" s="22" t="s">
        <v>33</v>
      </c>
      <c r="B11" s="23">
        <v>2.7232074178243901E-2</v>
      </c>
    </row>
    <row r="12" spans="1:2" x14ac:dyDescent="0.2">
      <c r="A12" s="24" t="s">
        <v>34</v>
      </c>
      <c r="B12" s="25">
        <v>2.2653631708245699E-2</v>
      </c>
    </row>
    <row r="13" spans="1:2" x14ac:dyDescent="0.2">
      <c r="A13" s="22" t="s">
        <v>35</v>
      </c>
      <c r="B13" s="23">
        <v>4.3153543853882599E-2</v>
      </c>
    </row>
    <row r="14" spans="1:2" x14ac:dyDescent="0.2">
      <c r="A14" s="24" t="s">
        <v>36</v>
      </c>
      <c r="B14" s="25">
        <v>3.8443472505827601E-2</v>
      </c>
    </row>
    <row r="15" spans="1:2" x14ac:dyDescent="0.2">
      <c r="A15" s="22" t="s">
        <v>37</v>
      </c>
      <c r="B15" s="23">
        <v>4.9344341810024402E-2</v>
      </c>
    </row>
    <row r="16" spans="1:2" x14ac:dyDescent="0.2">
      <c r="A16" s="24" t="s">
        <v>38</v>
      </c>
      <c r="B16" s="25">
        <v>6.7095241072133396E-2</v>
      </c>
    </row>
    <row r="17" spans="1:2" x14ac:dyDescent="0.2">
      <c r="A17" s="22" t="s">
        <v>39</v>
      </c>
      <c r="B17" s="23">
        <v>0.120995091665227</v>
      </c>
    </row>
    <row r="18" spans="1:2" x14ac:dyDescent="0.2">
      <c r="A18" s="24" t="s">
        <v>40</v>
      </c>
      <c r="B18" s="25">
        <v>4.5397433308181898E-2</v>
      </c>
    </row>
    <row r="19" spans="1:2" x14ac:dyDescent="0.2">
      <c r="A19" s="22" t="s">
        <v>41</v>
      </c>
      <c r="B19" s="23">
        <v>5.4460217936854897E-2</v>
      </c>
    </row>
    <row r="20" spans="1:2" x14ac:dyDescent="0.2">
      <c r="A20" s="24" t="s">
        <v>42</v>
      </c>
      <c r="B20" s="25">
        <v>4.1048236333330497E-2</v>
      </c>
    </row>
    <row r="21" spans="1:2" x14ac:dyDescent="0.2">
      <c r="A21" s="22" t="s">
        <v>43</v>
      </c>
      <c r="B21" s="23">
        <v>1.9379985596730698E-2</v>
      </c>
    </row>
    <row r="22" spans="1:2" x14ac:dyDescent="0.2">
      <c r="A22" s="24" t="s">
        <v>44</v>
      </c>
      <c r="B22" s="25">
        <v>4.6794590221449398E-2</v>
      </c>
    </row>
    <row r="23" spans="1:2" x14ac:dyDescent="0.2">
      <c r="A23" s="22" t="s">
        <v>45</v>
      </c>
      <c r="B23" s="23">
        <v>2.9162384559485301E-2</v>
      </c>
    </row>
    <row r="24" spans="1:2" x14ac:dyDescent="0.2">
      <c r="A24" s="24" t="s">
        <v>46</v>
      </c>
      <c r="B24" s="25">
        <v>3.9097249467408397E-2</v>
      </c>
    </row>
    <row r="25" spans="1:2" x14ac:dyDescent="0.2">
      <c r="A25" s="22" t="s">
        <v>47</v>
      </c>
      <c r="B25" s="23">
        <v>3.4470369617845303E-2</v>
      </c>
    </row>
    <row r="26" spans="1:2" x14ac:dyDescent="0.2">
      <c r="A26" s="24" t="s">
        <v>48</v>
      </c>
      <c r="B26" s="25">
        <v>9.3284878999978504E-2</v>
      </c>
    </row>
    <row r="27" spans="1:2" x14ac:dyDescent="0.2">
      <c r="A27" s="22" t="s">
        <v>49</v>
      </c>
      <c r="B27" s="23">
        <v>8.7350219867744494E-2</v>
      </c>
    </row>
    <row r="28" spans="1:2" x14ac:dyDescent="0.2">
      <c r="A28" s="24" t="s">
        <v>50</v>
      </c>
      <c r="B28" s="25">
        <v>5.9282350462144501E-2</v>
      </c>
    </row>
    <row r="29" spans="1:2" x14ac:dyDescent="0.2">
      <c r="A29" s="22" t="s">
        <v>51</v>
      </c>
      <c r="B29" s="23">
        <v>9.8403991566983803E-2</v>
      </c>
    </row>
    <row r="30" spans="1:2" x14ac:dyDescent="0.2">
      <c r="A30" s="24" t="s">
        <v>52</v>
      </c>
      <c r="B30" s="25">
        <v>0.102239285790546</v>
      </c>
    </row>
    <row r="31" spans="1:2" x14ac:dyDescent="0.2">
      <c r="A31" s="26" t="s">
        <v>53</v>
      </c>
      <c r="B31" s="27">
        <v>6.0212819346743197E-2</v>
      </c>
    </row>
  </sheetData>
  <conditionalFormatting sqref="B5:B31">
    <cfRule type="expression" dxfId="4" priority="1" stopIfTrue="1">
      <formula>ISBLANK(B5)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4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8.5703125" style="1" customWidth="1"/>
    <col min="2" max="2" width="17.7109375" style="1" customWidth="1"/>
    <col min="3" max="3" width="21.140625" style="1" customWidth="1"/>
    <col min="4" max="4" width="16.42578125" style="1" customWidth="1"/>
  </cols>
  <sheetData>
    <row r="1" spans="1:4" ht="23.25" customHeight="1" x14ac:dyDescent="0.35">
      <c r="A1" s="14" t="str">
        <f>"SCC B (reference year "&amp;Info!C27&amp;")"</f>
        <v>SCC B (reference year 2017)</v>
      </c>
      <c r="B1" s="14"/>
      <c r="C1" s="14"/>
      <c r="D1" s="14"/>
    </row>
    <row r="2" spans="1:4" x14ac:dyDescent="0.2">
      <c r="A2" s="166" t="s">
        <v>54</v>
      </c>
      <c r="B2" s="166"/>
      <c r="C2" s="166"/>
      <c r="D2" s="166"/>
    </row>
    <row r="3" spans="1:4" ht="30" customHeight="1" x14ac:dyDescent="0.2">
      <c r="A3" s="13"/>
      <c r="D3" s="15" t="str">
        <f>Info!$C$25</f>
        <v>FA_2017_20160519</v>
      </c>
    </row>
    <row r="4" spans="1:4" s="1" customFormat="1" ht="13.5" customHeight="1" x14ac:dyDescent="0.2">
      <c r="A4" s="28" t="s">
        <v>55</v>
      </c>
      <c r="B4" s="29" t="s">
        <v>56</v>
      </c>
      <c r="C4" s="29" t="s">
        <v>57</v>
      </c>
      <c r="D4" s="30" t="s">
        <v>58</v>
      </c>
    </row>
    <row r="5" spans="1:4" s="31" customFormat="1" ht="13.5" customHeight="1" x14ac:dyDescent="0.2">
      <c r="A5" s="32" t="s">
        <v>59</v>
      </c>
      <c r="B5" s="33"/>
      <c r="C5" s="33"/>
      <c r="D5" s="34" t="s">
        <v>60</v>
      </c>
    </row>
    <row r="6" spans="1:4" ht="38.25" customHeight="1" x14ac:dyDescent="0.2">
      <c r="A6" s="35" t="s">
        <v>25</v>
      </c>
      <c r="B6" s="36" t="s">
        <v>61</v>
      </c>
      <c r="C6" s="37" t="s">
        <v>62</v>
      </c>
      <c r="D6" s="38" t="s">
        <v>63</v>
      </c>
    </row>
    <row r="7" spans="1:4" s="1" customFormat="1" x14ac:dyDescent="0.2">
      <c r="A7" s="18" t="s">
        <v>27</v>
      </c>
      <c r="B7" s="39">
        <v>2014</v>
      </c>
      <c r="C7" s="39">
        <v>2014</v>
      </c>
      <c r="D7" s="40"/>
    </row>
    <row r="8" spans="1:4" x14ac:dyDescent="0.2">
      <c r="A8" s="20" t="s">
        <v>28</v>
      </c>
      <c r="B8" s="41">
        <v>1446354</v>
      </c>
      <c r="C8" s="41">
        <v>67996</v>
      </c>
      <c r="D8" s="42">
        <f t="shared" ref="D8:D34" si="0">C8/B8</f>
        <v>4.7012003976896387E-2</v>
      </c>
    </row>
    <row r="9" spans="1:4" x14ac:dyDescent="0.2">
      <c r="A9" s="22" t="s">
        <v>29</v>
      </c>
      <c r="B9" s="43">
        <v>1009418</v>
      </c>
      <c r="C9" s="43">
        <v>57968</v>
      </c>
      <c r="D9" s="44">
        <f t="shared" si="0"/>
        <v>5.7427151091024732E-2</v>
      </c>
    </row>
    <row r="10" spans="1:4" x14ac:dyDescent="0.2">
      <c r="A10" s="24" t="s">
        <v>30</v>
      </c>
      <c r="B10" s="45">
        <v>394604</v>
      </c>
      <c r="C10" s="45">
        <v>18727</v>
      </c>
      <c r="D10" s="46">
        <f t="shared" si="0"/>
        <v>4.7457704432798453E-2</v>
      </c>
    </row>
    <row r="11" spans="1:4" x14ac:dyDescent="0.2">
      <c r="A11" s="22" t="s">
        <v>31</v>
      </c>
      <c r="B11" s="43">
        <v>36008</v>
      </c>
      <c r="C11" s="43">
        <v>1977</v>
      </c>
      <c r="D11" s="44">
        <f t="shared" si="0"/>
        <v>5.4904465674294599E-2</v>
      </c>
    </row>
    <row r="12" spans="1:4" x14ac:dyDescent="0.2">
      <c r="A12" s="24" t="s">
        <v>32</v>
      </c>
      <c r="B12" s="45">
        <v>152759</v>
      </c>
      <c r="C12" s="45">
        <v>6441</v>
      </c>
      <c r="D12" s="46">
        <f t="shared" si="0"/>
        <v>4.2164455122120463E-2</v>
      </c>
    </row>
    <row r="13" spans="1:4" x14ac:dyDescent="0.2">
      <c r="A13" s="22" t="s">
        <v>33</v>
      </c>
      <c r="B13" s="43">
        <v>36834</v>
      </c>
      <c r="C13" s="43">
        <v>1722</v>
      </c>
      <c r="D13" s="44">
        <f t="shared" si="0"/>
        <v>4.6750285062713795E-2</v>
      </c>
    </row>
    <row r="14" spans="1:4" x14ac:dyDescent="0.2">
      <c r="A14" s="24" t="s">
        <v>34</v>
      </c>
      <c r="B14" s="45">
        <v>42080</v>
      </c>
      <c r="C14" s="45">
        <v>1886</v>
      </c>
      <c r="D14" s="46">
        <f t="shared" si="0"/>
        <v>4.4819391634980991E-2</v>
      </c>
    </row>
    <row r="15" spans="1:4" x14ac:dyDescent="0.2">
      <c r="A15" s="22" t="s">
        <v>35</v>
      </c>
      <c r="B15" s="43">
        <v>39794</v>
      </c>
      <c r="C15" s="43">
        <v>2155</v>
      </c>
      <c r="D15" s="44">
        <f t="shared" si="0"/>
        <v>5.4153892546615068E-2</v>
      </c>
    </row>
    <row r="16" spans="1:4" x14ac:dyDescent="0.2">
      <c r="A16" s="24" t="s">
        <v>36</v>
      </c>
      <c r="B16" s="45">
        <v>120089</v>
      </c>
      <c r="C16" s="45">
        <v>4731</v>
      </c>
      <c r="D16" s="46">
        <f t="shared" si="0"/>
        <v>3.9395781462082287E-2</v>
      </c>
    </row>
    <row r="17" spans="1:4" x14ac:dyDescent="0.2">
      <c r="A17" s="22" t="s">
        <v>37</v>
      </c>
      <c r="B17" s="43">
        <v>303377</v>
      </c>
      <c r="C17" s="43">
        <v>11282</v>
      </c>
      <c r="D17" s="44">
        <f t="shared" si="0"/>
        <v>3.7188053148392922E-2</v>
      </c>
    </row>
    <row r="18" spans="1:4" x14ac:dyDescent="0.2">
      <c r="A18" s="24" t="s">
        <v>38</v>
      </c>
      <c r="B18" s="45">
        <v>263719</v>
      </c>
      <c r="C18" s="45">
        <v>14078</v>
      </c>
      <c r="D18" s="46">
        <f t="shared" si="0"/>
        <v>5.3382577667896509E-2</v>
      </c>
    </row>
    <row r="19" spans="1:4" x14ac:dyDescent="0.2">
      <c r="A19" s="22" t="s">
        <v>39</v>
      </c>
      <c r="B19" s="43">
        <v>190580</v>
      </c>
      <c r="C19" s="43">
        <v>13488</v>
      </c>
      <c r="D19" s="44">
        <f t="shared" si="0"/>
        <v>7.0773428481477593E-2</v>
      </c>
    </row>
    <row r="20" spans="1:4" x14ac:dyDescent="0.2">
      <c r="A20" s="24" t="s">
        <v>40</v>
      </c>
      <c r="B20" s="45">
        <v>281301</v>
      </c>
      <c r="C20" s="45">
        <v>16222</v>
      </c>
      <c r="D20" s="46">
        <f t="shared" si="0"/>
        <v>5.7667765134144566E-2</v>
      </c>
    </row>
    <row r="21" spans="1:4" x14ac:dyDescent="0.2">
      <c r="A21" s="22" t="s">
        <v>41</v>
      </c>
      <c r="B21" s="43">
        <v>79417</v>
      </c>
      <c r="C21" s="43">
        <v>4757</v>
      </c>
      <c r="D21" s="44">
        <f t="shared" si="0"/>
        <v>5.989901406499868E-2</v>
      </c>
    </row>
    <row r="22" spans="1:4" x14ac:dyDescent="0.2">
      <c r="A22" s="24" t="s">
        <v>42</v>
      </c>
      <c r="B22" s="45">
        <v>54064</v>
      </c>
      <c r="C22" s="45">
        <v>2890</v>
      </c>
      <c r="D22" s="46">
        <f t="shared" si="0"/>
        <v>5.3455164249778038E-2</v>
      </c>
    </row>
    <row r="23" spans="1:4" x14ac:dyDescent="0.2">
      <c r="A23" s="22" t="s">
        <v>43</v>
      </c>
      <c r="B23" s="43">
        <v>15854</v>
      </c>
      <c r="C23" s="43">
        <v>848</v>
      </c>
      <c r="D23" s="44">
        <f t="shared" si="0"/>
        <v>5.3488078718304528E-2</v>
      </c>
    </row>
    <row r="24" spans="1:4" x14ac:dyDescent="0.2">
      <c r="A24" s="24" t="s">
        <v>44</v>
      </c>
      <c r="B24" s="45">
        <v>495824</v>
      </c>
      <c r="C24" s="45">
        <v>22801</v>
      </c>
      <c r="D24" s="46">
        <f t="shared" si="0"/>
        <v>4.5986075704282162E-2</v>
      </c>
    </row>
    <row r="25" spans="1:4" x14ac:dyDescent="0.2">
      <c r="A25" s="22" t="s">
        <v>45</v>
      </c>
      <c r="B25" s="43">
        <v>195886</v>
      </c>
      <c r="C25" s="43">
        <v>10306</v>
      </c>
      <c r="D25" s="44">
        <f t="shared" si="0"/>
        <v>5.2612233646100286E-2</v>
      </c>
    </row>
    <row r="26" spans="1:4" x14ac:dyDescent="0.2">
      <c r="A26" s="24" t="s">
        <v>46</v>
      </c>
      <c r="B26" s="45">
        <v>645277</v>
      </c>
      <c r="C26" s="45">
        <v>27532</v>
      </c>
      <c r="D26" s="46">
        <f t="shared" si="0"/>
        <v>4.2666947682933068E-2</v>
      </c>
    </row>
    <row r="27" spans="1:4" x14ac:dyDescent="0.2">
      <c r="A27" s="22" t="s">
        <v>47</v>
      </c>
      <c r="B27" s="43">
        <v>263733</v>
      </c>
      <c r="C27" s="43">
        <v>11395</v>
      </c>
      <c r="D27" s="44">
        <f t="shared" si="0"/>
        <v>4.3206576348048975E-2</v>
      </c>
    </row>
    <row r="28" spans="1:4" x14ac:dyDescent="0.2">
      <c r="A28" s="24" t="s">
        <v>48</v>
      </c>
      <c r="B28" s="45">
        <v>350363</v>
      </c>
      <c r="C28" s="45">
        <v>21412</v>
      </c>
      <c r="D28" s="46">
        <f t="shared" si="0"/>
        <v>6.1113759158358615E-2</v>
      </c>
    </row>
    <row r="29" spans="1:4" x14ac:dyDescent="0.2">
      <c r="A29" s="22" t="s">
        <v>49</v>
      </c>
      <c r="B29" s="43">
        <v>761446</v>
      </c>
      <c r="C29" s="43">
        <v>35354</v>
      </c>
      <c r="D29" s="44">
        <f t="shared" si="0"/>
        <v>4.6430081712951411E-2</v>
      </c>
    </row>
    <row r="30" spans="1:4" x14ac:dyDescent="0.2">
      <c r="A30" s="24" t="s">
        <v>50</v>
      </c>
      <c r="B30" s="45">
        <v>331763</v>
      </c>
      <c r="C30" s="45">
        <v>15732</v>
      </c>
      <c r="D30" s="46">
        <f t="shared" si="0"/>
        <v>4.7419392759289011E-2</v>
      </c>
    </row>
    <row r="31" spans="1:4" x14ac:dyDescent="0.2">
      <c r="A31" s="22" t="s">
        <v>51</v>
      </c>
      <c r="B31" s="43">
        <v>177327</v>
      </c>
      <c r="C31" s="43">
        <v>9873</v>
      </c>
      <c r="D31" s="44">
        <f t="shared" si="0"/>
        <v>5.5676800487235445E-2</v>
      </c>
    </row>
    <row r="32" spans="1:4" x14ac:dyDescent="0.2">
      <c r="A32" s="24" t="s">
        <v>52</v>
      </c>
      <c r="B32" s="45">
        <v>477385</v>
      </c>
      <c r="C32" s="45">
        <v>22982</v>
      </c>
      <c r="D32" s="46">
        <f t="shared" si="0"/>
        <v>4.8141437204771827E-2</v>
      </c>
    </row>
    <row r="33" spans="1:4" x14ac:dyDescent="0.2">
      <c r="A33" s="22" t="s">
        <v>53</v>
      </c>
      <c r="B33" s="43">
        <v>72410</v>
      </c>
      <c r="C33" s="43">
        <v>4146</v>
      </c>
      <c r="D33" s="44">
        <f t="shared" si="0"/>
        <v>5.7257284905399809E-2</v>
      </c>
    </row>
    <row r="34" spans="1:4" ht="13.5" customHeight="1" x14ac:dyDescent="0.2">
      <c r="A34" s="47" t="s">
        <v>64</v>
      </c>
      <c r="B34" s="48">
        <v>8237666</v>
      </c>
      <c r="C34" s="48">
        <v>408701</v>
      </c>
      <c r="D34" s="49">
        <f t="shared" si="0"/>
        <v>4.9613689120194968E-2</v>
      </c>
    </row>
  </sheetData>
  <mergeCells count="1">
    <mergeCell ref="A2:D2"/>
  </mergeCells>
  <conditionalFormatting sqref="B7:C34">
    <cfRule type="expression" dxfId="3" priority="1" stopIfTrue="1">
      <formula>ISBLANK(B7)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36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17.42578125" style="1" customWidth="1"/>
    <col min="2" max="2" width="17.7109375" style="1" customWidth="1"/>
    <col min="3" max="3" width="14.42578125" style="1" customWidth="1"/>
    <col min="4" max="4" width="15.85546875" style="1" customWidth="1"/>
  </cols>
  <sheetData>
    <row r="1" spans="1:4" ht="23.25" customHeight="1" x14ac:dyDescent="0.35">
      <c r="A1" s="14" t="str">
        <f>"SCC C (reference year "&amp;Info!C27&amp;")"</f>
        <v>SCC C (reference year 2017)</v>
      </c>
      <c r="B1" s="14"/>
      <c r="C1" s="14"/>
      <c r="D1" s="14"/>
    </row>
    <row r="2" spans="1:4" x14ac:dyDescent="0.2">
      <c r="A2" s="166" t="s">
        <v>65</v>
      </c>
      <c r="B2" s="166"/>
      <c r="C2" s="166"/>
      <c r="D2" s="166"/>
    </row>
    <row r="3" spans="1:4" ht="30" customHeight="1" x14ac:dyDescent="0.2">
      <c r="A3" s="13"/>
      <c r="D3" s="15" t="str">
        <f>Info!$C$25</f>
        <v>FA_2017_20160519</v>
      </c>
    </row>
    <row r="4" spans="1:4" s="1" customFormat="1" ht="13.5" customHeight="1" x14ac:dyDescent="0.2">
      <c r="A4" s="28" t="s">
        <v>55</v>
      </c>
      <c r="B4" s="29" t="s">
        <v>56</v>
      </c>
      <c r="C4" s="29" t="s">
        <v>57</v>
      </c>
      <c r="D4" s="30" t="s">
        <v>58</v>
      </c>
    </row>
    <row r="5" spans="1:4" s="31" customFormat="1" ht="13.5" customHeight="1" x14ac:dyDescent="0.2">
      <c r="A5" s="32" t="s">
        <v>59</v>
      </c>
      <c r="B5" s="33"/>
      <c r="C5" s="33"/>
      <c r="D5" s="34" t="s">
        <v>60</v>
      </c>
    </row>
    <row r="6" spans="1:4" s="1" customFormat="1" ht="38.25" customHeight="1" x14ac:dyDescent="0.2">
      <c r="A6" s="35" t="s">
        <v>25</v>
      </c>
      <c r="B6" s="36" t="s">
        <v>61</v>
      </c>
      <c r="C6" s="37" t="s">
        <v>66</v>
      </c>
      <c r="D6" s="38" t="s">
        <v>63</v>
      </c>
    </row>
    <row r="7" spans="1:4" s="1" customFormat="1" x14ac:dyDescent="0.2">
      <c r="A7" s="18" t="s">
        <v>27</v>
      </c>
      <c r="B7" s="39">
        <f>SCC_B!B7</f>
        <v>2014</v>
      </c>
      <c r="C7" s="39">
        <v>2014</v>
      </c>
      <c r="D7" s="40"/>
    </row>
    <row r="8" spans="1:4" x14ac:dyDescent="0.2">
      <c r="A8" s="20" t="s">
        <v>28</v>
      </c>
      <c r="B8" s="50">
        <f>SCC_B!B8</f>
        <v>1446354</v>
      </c>
      <c r="C8" s="41">
        <v>141379</v>
      </c>
      <c r="D8" s="42">
        <f t="shared" ref="D8:D34" si="0">C8/B8</f>
        <v>9.7748545653415411E-2</v>
      </c>
    </row>
    <row r="9" spans="1:4" x14ac:dyDescent="0.2">
      <c r="A9" s="22" t="s">
        <v>29</v>
      </c>
      <c r="B9" s="51">
        <f>SCC_B!B9</f>
        <v>1009418</v>
      </c>
      <c r="C9" s="43">
        <v>61758</v>
      </c>
      <c r="D9" s="44">
        <f t="shared" si="0"/>
        <v>6.1181789902696404E-2</v>
      </c>
    </row>
    <row r="10" spans="1:4" x14ac:dyDescent="0.2">
      <c r="A10" s="24" t="s">
        <v>30</v>
      </c>
      <c r="B10" s="52">
        <f>SCC_B!B10</f>
        <v>394604</v>
      </c>
      <c r="C10" s="45">
        <v>26301</v>
      </c>
      <c r="D10" s="46">
        <f t="shared" si="0"/>
        <v>6.665163049538271E-2</v>
      </c>
    </row>
    <row r="11" spans="1:4" x14ac:dyDescent="0.2">
      <c r="A11" s="22" t="s">
        <v>31</v>
      </c>
      <c r="B11" s="51">
        <f>SCC_B!B11</f>
        <v>36008</v>
      </c>
      <c r="C11" s="43">
        <v>1785</v>
      </c>
      <c r="D11" s="44">
        <f t="shared" si="0"/>
        <v>4.9572317262830484E-2</v>
      </c>
    </row>
    <row r="12" spans="1:4" x14ac:dyDescent="0.2">
      <c r="A12" s="24" t="s">
        <v>32</v>
      </c>
      <c r="B12" s="52">
        <f>SCC_B!B12</f>
        <v>152759</v>
      </c>
      <c r="C12" s="45">
        <v>9956</v>
      </c>
      <c r="D12" s="46">
        <f t="shared" si="0"/>
        <v>6.5174555999973821E-2</v>
      </c>
    </row>
    <row r="13" spans="1:4" x14ac:dyDescent="0.2">
      <c r="A13" s="22" t="s">
        <v>33</v>
      </c>
      <c r="B13" s="51">
        <f>SCC_B!B13</f>
        <v>36834</v>
      </c>
      <c r="C13" s="43">
        <v>2125</v>
      </c>
      <c r="D13" s="44">
        <f t="shared" si="0"/>
        <v>5.769126350654287E-2</v>
      </c>
    </row>
    <row r="14" spans="1:4" x14ac:dyDescent="0.2">
      <c r="A14" s="24" t="s">
        <v>34</v>
      </c>
      <c r="B14" s="52">
        <f>SCC_B!B14</f>
        <v>42080</v>
      </c>
      <c r="C14" s="45">
        <v>2018</v>
      </c>
      <c r="D14" s="46">
        <f t="shared" si="0"/>
        <v>4.7956273764258553E-2</v>
      </c>
    </row>
    <row r="15" spans="1:4" x14ac:dyDescent="0.2">
      <c r="A15" s="22" t="s">
        <v>35</v>
      </c>
      <c r="B15" s="51">
        <f>SCC_B!B15</f>
        <v>39794</v>
      </c>
      <c r="C15" s="43">
        <v>3252</v>
      </c>
      <c r="D15" s="44">
        <f t="shared" si="0"/>
        <v>8.1720862441574102E-2</v>
      </c>
    </row>
    <row r="16" spans="1:4" x14ac:dyDescent="0.2">
      <c r="A16" s="24" t="s">
        <v>36</v>
      </c>
      <c r="B16" s="52">
        <f>SCC_B!B16</f>
        <v>120089</v>
      </c>
      <c r="C16" s="45">
        <v>13787</v>
      </c>
      <c r="D16" s="46">
        <f t="shared" si="0"/>
        <v>0.11480651849878007</v>
      </c>
    </row>
    <row r="17" spans="1:4" x14ac:dyDescent="0.2">
      <c r="A17" s="22" t="s">
        <v>37</v>
      </c>
      <c r="B17" s="51">
        <f>SCC_B!B17</f>
        <v>303377</v>
      </c>
      <c r="C17" s="43">
        <v>33189</v>
      </c>
      <c r="D17" s="44">
        <f t="shared" si="0"/>
        <v>0.10939853713366537</v>
      </c>
    </row>
    <row r="18" spans="1:4" x14ac:dyDescent="0.2">
      <c r="A18" s="24" t="s">
        <v>38</v>
      </c>
      <c r="B18" s="52">
        <f>SCC_B!B18</f>
        <v>263719</v>
      </c>
      <c r="C18" s="45">
        <v>16897</v>
      </c>
      <c r="D18" s="46">
        <f t="shared" si="0"/>
        <v>6.4071985712064738E-2</v>
      </c>
    </row>
    <row r="19" spans="1:4" x14ac:dyDescent="0.2">
      <c r="A19" s="22" t="s">
        <v>39</v>
      </c>
      <c r="B19" s="51">
        <f>SCC_B!B19</f>
        <v>190580</v>
      </c>
      <c r="C19" s="43">
        <v>25026</v>
      </c>
      <c r="D19" s="44">
        <f t="shared" si="0"/>
        <v>0.13131493336131808</v>
      </c>
    </row>
    <row r="20" spans="1:4" x14ac:dyDescent="0.2">
      <c r="A20" s="24" t="s">
        <v>40</v>
      </c>
      <c r="B20" s="52">
        <f>SCC_B!B20</f>
        <v>281301</v>
      </c>
      <c r="C20" s="45">
        <v>19702</v>
      </c>
      <c r="D20" s="46">
        <f t="shared" si="0"/>
        <v>7.0038855176483547E-2</v>
      </c>
    </row>
    <row r="21" spans="1:4" x14ac:dyDescent="0.2">
      <c r="A21" s="22" t="s">
        <v>41</v>
      </c>
      <c r="B21" s="51">
        <f>SCC_B!B21</f>
        <v>79417</v>
      </c>
      <c r="C21" s="43">
        <v>5973</v>
      </c>
      <c r="D21" s="44">
        <f t="shared" si="0"/>
        <v>7.521059722729391E-2</v>
      </c>
    </row>
    <row r="22" spans="1:4" x14ac:dyDescent="0.2">
      <c r="A22" s="24" t="s">
        <v>42</v>
      </c>
      <c r="B22" s="52">
        <f>SCC_B!B22</f>
        <v>54064</v>
      </c>
      <c r="C22" s="45">
        <v>2381</v>
      </c>
      <c r="D22" s="46">
        <f t="shared" si="0"/>
        <v>4.4040396567031667E-2</v>
      </c>
    </row>
    <row r="23" spans="1:4" x14ac:dyDescent="0.2">
      <c r="A23" s="22" t="s">
        <v>43</v>
      </c>
      <c r="B23" s="51">
        <f>SCC_B!B23</f>
        <v>15854</v>
      </c>
      <c r="C23" s="43">
        <v>591</v>
      </c>
      <c r="D23" s="44">
        <f t="shared" si="0"/>
        <v>3.7277658635044786E-2</v>
      </c>
    </row>
    <row r="24" spans="1:4" x14ac:dyDescent="0.2">
      <c r="A24" s="24" t="s">
        <v>44</v>
      </c>
      <c r="B24" s="52">
        <f>SCC_B!B24</f>
        <v>495824</v>
      </c>
      <c r="C24" s="45">
        <v>34909</v>
      </c>
      <c r="D24" s="46">
        <f t="shared" si="0"/>
        <v>7.0406031172351474E-2</v>
      </c>
    </row>
    <row r="25" spans="1:4" x14ac:dyDescent="0.2">
      <c r="A25" s="22" t="s">
        <v>45</v>
      </c>
      <c r="B25" s="51">
        <f>SCC_B!B25</f>
        <v>195886</v>
      </c>
      <c r="C25" s="43">
        <v>14368</v>
      </c>
      <c r="D25" s="44">
        <f t="shared" si="0"/>
        <v>7.3348784497105454E-2</v>
      </c>
    </row>
    <row r="26" spans="1:4" x14ac:dyDescent="0.2">
      <c r="A26" s="24" t="s">
        <v>46</v>
      </c>
      <c r="B26" s="52">
        <f>SCC_B!B26</f>
        <v>645277</v>
      </c>
      <c r="C26" s="45">
        <v>46949</v>
      </c>
      <c r="D26" s="46">
        <f t="shared" si="0"/>
        <v>7.2757900870478884E-2</v>
      </c>
    </row>
    <row r="27" spans="1:4" x14ac:dyDescent="0.2">
      <c r="A27" s="22" t="s">
        <v>47</v>
      </c>
      <c r="B27" s="51">
        <f>SCC_B!B27</f>
        <v>263733</v>
      </c>
      <c r="C27" s="43">
        <v>15298</v>
      </c>
      <c r="D27" s="44">
        <f t="shared" si="0"/>
        <v>5.8005634486393433E-2</v>
      </c>
    </row>
    <row r="28" spans="1:4" x14ac:dyDescent="0.2">
      <c r="A28" s="24" t="s">
        <v>48</v>
      </c>
      <c r="B28" s="52">
        <f>SCC_B!B28</f>
        <v>350363</v>
      </c>
      <c r="C28" s="45">
        <v>20169</v>
      </c>
      <c r="D28" s="46">
        <f t="shared" si="0"/>
        <v>5.7566010109514988E-2</v>
      </c>
    </row>
    <row r="29" spans="1:4" x14ac:dyDescent="0.2">
      <c r="A29" s="22" t="s">
        <v>49</v>
      </c>
      <c r="B29" s="51">
        <f>SCC_B!B29</f>
        <v>761446</v>
      </c>
      <c r="C29" s="43">
        <v>115961</v>
      </c>
      <c r="D29" s="44">
        <f t="shared" si="0"/>
        <v>0.15229051042358879</v>
      </c>
    </row>
    <row r="30" spans="1:4" x14ac:dyDescent="0.2">
      <c r="A30" s="24" t="s">
        <v>50</v>
      </c>
      <c r="B30" s="52">
        <f>SCC_B!B30</f>
        <v>331763</v>
      </c>
      <c r="C30" s="45">
        <v>35687</v>
      </c>
      <c r="D30" s="46">
        <f t="shared" si="0"/>
        <v>0.1075677516781558</v>
      </c>
    </row>
    <row r="31" spans="1:4" x14ac:dyDescent="0.2">
      <c r="A31" s="22" t="s">
        <v>51</v>
      </c>
      <c r="B31" s="51">
        <f>SCC_B!B31</f>
        <v>177327</v>
      </c>
      <c r="C31" s="43">
        <v>18773</v>
      </c>
      <c r="D31" s="44">
        <f t="shared" si="0"/>
        <v>0.10586656290356235</v>
      </c>
    </row>
    <row r="32" spans="1:4" x14ac:dyDescent="0.2">
      <c r="A32" s="24" t="s">
        <v>52</v>
      </c>
      <c r="B32" s="52">
        <f>SCC_B!B32</f>
        <v>477385</v>
      </c>
      <c r="C32" s="45">
        <v>93529</v>
      </c>
      <c r="D32" s="46">
        <f t="shared" si="0"/>
        <v>0.19591943609455681</v>
      </c>
    </row>
    <row r="33" spans="1:4" x14ac:dyDescent="0.2">
      <c r="A33" s="22" t="s">
        <v>53</v>
      </c>
      <c r="B33" s="51">
        <f>SCC_B!B33</f>
        <v>72410</v>
      </c>
      <c r="C33" s="43">
        <v>3975</v>
      </c>
      <c r="D33" s="44">
        <f t="shared" si="0"/>
        <v>5.4895732633614143E-2</v>
      </c>
    </row>
    <row r="34" spans="1:4" ht="13.5" customHeight="1" x14ac:dyDescent="0.2">
      <c r="A34" s="47" t="s">
        <v>64</v>
      </c>
      <c r="B34" s="53">
        <f>SCC_B!B34</f>
        <v>8237666</v>
      </c>
      <c r="C34" s="48">
        <v>765738</v>
      </c>
      <c r="D34" s="49">
        <f t="shared" si="0"/>
        <v>9.2955698859361377E-2</v>
      </c>
    </row>
    <row r="36" spans="1:4" ht="25.5" customHeight="1" x14ac:dyDescent="0.2">
      <c r="A36" s="166" t="s">
        <v>67</v>
      </c>
      <c r="B36" s="166"/>
      <c r="C36" s="166"/>
      <c r="D36" s="166"/>
    </row>
  </sheetData>
  <mergeCells count="2">
    <mergeCell ref="A2:D2"/>
    <mergeCell ref="A36:D36"/>
  </mergeCells>
  <conditionalFormatting sqref="C7:C34">
    <cfRule type="expression" dxfId="2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23" style="13" customWidth="1"/>
    <col min="5" max="7" width="15.28515625" style="1" customWidth="1"/>
    <col min="11" max="11" width="13.28515625" style="1" customWidth="1"/>
  </cols>
  <sheetData>
    <row r="1" spans="1:11" ht="23.25" customHeight="1" x14ac:dyDescent="0.35">
      <c r="A1" s="54" t="str">
        <f>"Summary SCC A-C "&amp;Info!C27</f>
        <v>Summary SCC A-C 2017</v>
      </c>
      <c r="B1" s="55"/>
      <c r="C1" s="1"/>
      <c r="D1" s="1"/>
    </row>
    <row r="2" spans="1:11" ht="15.75" customHeight="1" x14ac:dyDescent="0.25">
      <c r="C2" s="56"/>
      <c r="D2" s="57"/>
    </row>
    <row r="3" spans="1:11" ht="15.75" customHeight="1" x14ac:dyDescent="0.25">
      <c r="A3" s="58"/>
      <c r="B3" s="58"/>
      <c r="C3" s="56"/>
      <c r="D3" s="57"/>
      <c r="K3" s="15" t="str">
        <f>Info!$C$25</f>
        <v>FA_2017_20160519</v>
      </c>
    </row>
    <row r="4" spans="1:11" x14ac:dyDescent="0.2">
      <c r="A4" s="28" t="s">
        <v>55</v>
      </c>
      <c r="B4" s="59" t="s">
        <v>56</v>
      </c>
      <c r="C4" s="60" t="s">
        <v>57</v>
      </c>
      <c r="D4" s="61" t="s">
        <v>58</v>
      </c>
      <c r="E4" s="59" t="s">
        <v>68</v>
      </c>
      <c r="F4" s="62" t="s">
        <v>69</v>
      </c>
      <c r="G4" s="61" t="s">
        <v>70</v>
      </c>
      <c r="H4" s="59" t="s">
        <v>71</v>
      </c>
      <c r="I4" s="62" t="s">
        <v>72</v>
      </c>
      <c r="J4" s="61" t="s">
        <v>73</v>
      </c>
      <c r="K4" s="63" t="s">
        <v>74</v>
      </c>
    </row>
    <row r="5" spans="1:11" s="64" customFormat="1" ht="11.25" customHeight="1" x14ac:dyDescent="0.2">
      <c r="A5" s="65" t="s">
        <v>59</v>
      </c>
      <c r="B5" s="66"/>
      <c r="C5" s="67"/>
      <c r="D5" s="68"/>
      <c r="E5" s="69" t="s">
        <v>75</v>
      </c>
      <c r="F5" s="70" t="s">
        <v>76</v>
      </c>
      <c r="G5" s="71" t="s">
        <v>77</v>
      </c>
      <c r="H5" s="72" t="s">
        <v>78</v>
      </c>
      <c r="I5" s="73" t="s">
        <v>79</v>
      </c>
      <c r="J5" s="74" t="s">
        <v>80</v>
      </c>
      <c r="K5" s="75" t="s">
        <v>81</v>
      </c>
    </row>
    <row r="6" spans="1:11" ht="26.25" customHeight="1" x14ac:dyDescent="0.2">
      <c r="A6" s="76"/>
      <c r="B6" s="167" t="s">
        <v>82</v>
      </c>
      <c r="C6" s="168"/>
      <c r="D6" s="169"/>
      <c r="E6" s="167" t="s">
        <v>83</v>
      </c>
      <c r="F6" s="168"/>
      <c r="G6" s="169"/>
      <c r="H6" s="170" t="s">
        <v>84</v>
      </c>
      <c r="I6" s="171"/>
      <c r="J6" s="172"/>
      <c r="K6" s="173" t="s">
        <v>85</v>
      </c>
    </row>
    <row r="7" spans="1:11" ht="38.25" customHeight="1" x14ac:dyDescent="0.2">
      <c r="A7" s="77" t="s">
        <v>25</v>
      </c>
      <c r="B7" s="78" t="s">
        <v>86</v>
      </c>
      <c r="C7" s="79" t="s">
        <v>87</v>
      </c>
      <c r="D7" s="17" t="s">
        <v>88</v>
      </c>
      <c r="E7" s="78" t="s">
        <v>86</v>
      </c>
      <c r="F7" s="79" t="s">
        <v>87</v>
      </c>
      <c r="G7" s="17" t="s">
        <v>88</v>
      </c>
      <c r="H7" s="78" t="s">
        <v>86</v>
      </c>
      <c r="I7" s="79" t="s">
        <v>87</v>
      </c>
      <c r="J7" s="17" t="s">
        <v>88</v>
      </c>
      <c r="K7" s="174"/>
    </row>
    <row r="8" spans="1:11" ht="13.5" customHeight="1" x14ac:dyDescent="0.2">
      <c r="A8" s="80" t="s">
        <v>89</v>
      </c>
      <c r="B8" s="81"/>
      <c r="C8" s="82"/>
      <c r="D8" s="30"/>
      <c r="E8" s="81"/>
      <c r="F8" s="82"/>
      <c r="G8" s="30"/>
      <c r="H8" s="83">
        <v>0.54519431515886196</v>
      </c>
      <c r="I8" s="84">
        <v>0.284987734426773</v>
      </c>
      <c r="J8" s="85">
        <v>0.42870777125071202</v>
      </c>
      <c r="K8" s="86"/>
    </row>
    <row r="9" spans="1:11" x14ac:dyDescent="0.2">
      <c r="A9" s="87" t="s">
        <v>28</v>
      </c>
      <c r="B9" s="88">
        <f>SCC_A!B6</f>
        <v>6.2564789549305402E-2</v>
      </c>
      <c r="C9" s="89">
        <f>SCC_B!D8</f>
        <v>4.7012003976896387E-2</v>
      </c>
      <c r="D9" s="90">
        <f>SCC_C!D8</f>
        <v>9.7748545653415411E-2</v>
      </c>
      <c r="E9" s="91">
        <f t="shared" ref="E9:E34" si="0">(B9-B$36)/B$37</f>
        <v>0.31082316858249825</v>
      </c>
      <c r="F9" s="91">
        <f t="shared" ref="F9:F34" si="1">(C9-C$36)/C$37</f>
        <v>-0.49576269184353078</v>
      </c>
      <c r="G9" s="92">
        <f t="shared" ref="G9:G34" si="2">(D9-D$36)/D$37</f>
        <v>0.43987492365238384</v>
      </c>
      <c r="H9" s="93">
        <f t="shared" ref="H9:H34" si="3">H$8*E9</f>
        <v>0.16945902453084263</v>
      </c>
      <c r="I9" s="91">
        <f t="shared" ref="I9:I34" si="4">I$8*F9</f>
        <v>-0.14128628636180626</v>
      </c>
      <c r="J9" s="92">
        <f t="shared" ref="J9:J34" si="5">J$8*G9</f>
        <v>0.18857779814809059</v>
      </c>
      <c r="K9" s="94">
        <f t="shared" ref="K9:K34" si="6">SUM(H9:J9)</f>
        <v>0.21675053631712696</v>
      </c>
    </row>
    <row r="10" spans="1:11" x14ac:dyDescent="0.2">
      <c r="A10" s="95" t="s">
        <v>29</v>
      </c>
      <c r="B10" s="96">
        <f>SCC_A!B7</f>
        <v>6.6060340149866198E-2</v>
      </c>
      <c r="C10" s="97">
        <f>SCC_B!D9</f>
        <v>5.7427151091024732E-2</v>
      </c>
      <c r="D10" s="98">
        <f>SCC_C!D9</f>
        <v>6.1181789902696404E-2</v>
      </c>
      <c r="E10" s="99">
        <f t="shared" si="0"/>
        <v>0.44058347677024562</v>
      </c>
      <c r="F10" s="99">
        <f t="shared" si="1"/>
        <v>0.87220779664428361</v>
      </c>
      <c r="G10" s="100">
        <f t="shared" si="2"/>
        <v>-0.55827215382793705</v>
      </c>
      <c r="H10" s="101">
        <f t="shared" si="3"/>
        <v>0.24020360688806444</v>
      </c>
      <c r="I10" s="99">
        <f t="shared" si="4"/>
        <v>0.24856852391502193</v>
      </c>
      <c r="J10" s="100">
        <f t="shared" si="5"/>
        <v>-0.23933561081890956</v>
      </c>
      <c r="K10" s="102">
        <f t="shared" si="6"/>
        <v>0.24943651998417679</v>
      </c>
    </row>
    <row r="11" spans="1:11" x14ac:dyDescent="0.2">
      <c r="A11" s="87" t="s">
        <v>30</v>
      </c>
      <c r="B11" s="88">
        <f>SCC_A!B8</f>
        <v>4.5220015241147E-2</v>
      </c>
      <c r="C11" s="89">
        <f>SCC_B!D10</f>
        <v>4.7457704432798453E-2</v>
      </c>
      <c r="D11" s="90">
        <f>SCC_C!D10</f>
        <v>6.665163049538271E-2</v>
      </c>
      <c r="E11" s="91">
        <f t="shared" si="0"/>
        <v>-0.33304199512375166</v>
      </c>
      <c r="F11" s="91">
        <f t="shared" si="1"/>
        <v>-0.43722246541192189</v>
      </c>
      <c r="G11" s="92">
        <f t="shared" si="2"/>
        <v>-0.40896425681096671</v>
      </c>
      <c r="H11" s="93">
        <f t="shared" si="3"/>
        <v>-0.18157260245063483</v>
      </c>
      <c r="I11" s="91">
        <f t="shared" si="4"/>
        <v>-0.12460303985823173</v>
      </c>
      <c r="J11" s="92">
        <f t="shared" si="5"/>
        <v>-0.17532615505863336</v>
      </c>
      <c r="K11" s="94">
        <f t="shared" si="6"/>
        <v>-0.48150179736749993</v>
      </c>
    </row>
    <row r="12" spans="1:11" x14ac:dyDescent="0.2">
      <c r="A12" s="95" t="s">
        <v>31</v>
      </c>
      <c r="B12" s="96">
        <f>SCC_A!B9</f>
        <v>2.6740660536889602E-2</v>
      </c>
      <c r="C12" s="97">
        <f>SCC_B!D11</f>
        <v>5.4904465674294599E-2</v>
      </c>
      <c r="D12" s="98">
        <f>SCC_C!D11</f>
        <v>4.9572317262830484E-2</v>
      </c>
      <c r="E12" s="99">
        <f t="shared" si="0"/>
        <v>-1.0190245585432149</v>
      </c>
      <c r="F12" s="99">
        <f t="shared" si="1"/>
        <v>0.54086737830836651</v>
      </c>
      <c r="G12" s="100">
        <f t="shared" si="2"/>
        <v>-0.87517095845711346</v>
      </c>
      <c r="H12" s="101">
        <f t="shared" si="3"/>
        <v>-0.55556639632502969</v>
      </c>
      <c r="I12" s="99">
        <f t="shared" si="4"/>
        <v>0.1541405687694497</v>
      </c>
      <c r="J12" s="100">
        <f t="shared" si="5"/>
        <v>-0.37519259106349861</v>
      </c>
      <c r="K12" s="102">
        <f t="shared" si="6"/>
        <v>-0.77661841861907854</v>
      </c>
    </row>
    <row r="13" spans="1:11" x14ac:dyDescent="0.2">
      <c r="A13" s="87" t="s">
        <v>32</v>
      </c>
      <c r="B13" s="88">
        <f>SCC_A!B10</f>
        <v>2.8896296744367202E-2</v>
      </c>
      <c r="C13" s="89">
        <f>SCC_B!D12</f>
        <v>4.2164455122120463E-2</v>
      </c>
      <c r="D13" s="90">
        <f>SCC_C!D12</f>
        <v>6.5174555999973821E-2</v>
      </c>
      <c r="E13" s="91">
        <f t="shared" si="0"/>
        <v>-0.9390039693467418</v>
      </c>
      <c r="F13" s="91">
        <f t="shared" si="1"/>
        <v>-1.1324607338559067</v>
      </c>
      <c r="G13" s="92">
        <f t="shared" si="2"/>
        <v>-0.44928332697578749</v>
      </c>
      <c r="H13" s="93">
        <f t="shared" si="3"/>
        <v>-0.51193962599944987</v>
      </c>
      <c r="I13" s="91">
        <f t="shared" si="4"/>
        <v>-0.32273741886887558</v>
      </c>
      <c r="J13" s="92">
        <f t="shared" si="5"/>
        <v>-0.19261125376789476</v>
      </c>
      <c r="K13" s="94">
        <f t="shared" si="6"/>
        <v>-1.0272882986362202</v>
      </c>
    </row>
    <row r="14" spans="1:11" x14ac:dyDescent="0.2">
      <c r="A14" s="95" t="s">
        <v>33</v>
      </c>
      <c r="B14" s="96">
        <f>SCC_A!B11</f>
        <v>2.7232074178243901E-2</v>
      </c>
      <c r="C14" s="97">
        <f>SCC_B!D13</f>
        <v>4.6750285062713795E-2</v>
      </c>
      <c r="D14" s="98">
        <f>SCC_C!D13</f>
        <v>5.769126350654287E-2</v>
      </c>
      <c r="E14" s="99">
        <f t="shared" si="0"/>
        <v>-1.0007825152040148</v>
      </c>
      <c r="F14" s="99">
        <f t="shared" si="1"/>
        <v>-0.53013798649445265</v>
      </c>
      <c r="G14" s="100">
        <f t="shared" si="2"/>
        <v>-0.65355155856758396</v>
      </c>
      <c r="H14" s="101">
        <f t="shared" si="3"/>
        <v>-0.5456209379996162</v>
      </c>
      <c r="I14" s="99">
        <f t="shared" si="4"/>
        <v>-0.15108282370462525</v>
      </c>
      <c r="J14" s="100">
        <f t="shared" si="5"/>
        <v>-0.28018263207093813</v>
      </c>
      <c r="K14" s="102">
        <f t="shared" si="6"/>
        <v>-0.9768863937751795</v>
      </c>
    </row>
    <row r="15" spans="1:11" x14ac:dyDescent="0.2">
      <c r="A15" s="87" t="s">
        <v>34</v>
      </c>
      <c r="B15" s="88">
        <f>SCC_A!B12</f>
        <v>2.2653631708245699E-2</v>
      </c>
      <c r="C15" s="89">
        <f>SCC_B!D14</f>
        <v>4.4819391634980991E-2</v>
      </c>
      <c r="D15" s="90">
        <f>SCC_C!D14</f>
        <v>4.7956273764258553E-2</v>
      </c>
      <c r="E15" s="91">
        <f t="shared" si="0"/>
        <v>-1.1707414641122429</v>
      </c>
      <c r="F15" s="91">
        <f t="shared" si="1"/>
        <v>-0.78374988430148762</v>
      </c>
      <c r="G15" s="92">
        <f t="shared" si="2"/>
        <v>-0.91928340600857361</v>
      </c>
      <c r="H15" s="93">
        <f t="shared" si="3"/>
        <v>-0.63828159075475766</v>
      </c>
      <c r="I15" s="91">
        <f t="shared" si="4"/>
        <v>-0.22335910388432642</v>
      </c>
      <c r="J15" s="92">
        <f t="shared" si="5"/>
        <v>-0.394103940137699</v>
      </c>
      <c r="K15" s="94">
        <f t="shared" si="6"/>
        <v>-1.2557446347767831</v>
      </c>
    </row>
    <row r="16" spans="1:11" x14ac:dyDescent="0.2">
      <c r="A16" s="95" t="s">
        <v>35</v>
      </c>
      <c r="B16" s="96">
        <f>SCC_A!B13</f>
        <v>4.3153543853882599E-2</v>
      </c>
      <c r="C16" s="97">
        <f>SCC_B!D15</f>
        <v>5.4153892546615068E-2</v>
      </c>
      <c r="D16" s="98">
        <f>SCC_C!D15</f>
        <v>8.1720862441574102E-2</v>
      </c>
      <c r="E16" s="99">
        <f t="shared" si="0"/>
        <v>-0.40975264666733724</v>
      </c>
      <c r="F16" s="99">
        <f t="shared" si="1"/>
        <v>0.44228385597628411</v>
      </c>
      <c r="G16" s="100">
        <f t="shared" si="2"/>
        <v>2.37411647822702E-3</v>
      </c>
      <c r="H16" s="101">
        <f t="shared" si="3"/>
        <v>-0.22339481358433008</v>
      </c>
      <c r="I16" s="99">
        <f t="shared" si="4"/>
        <v>0.12604547408821837</v>
      </c>
      <c r="J16" s="100">
        <f t="shared" si="5"/>
        <v>1.0178021840702952E-3</v>
      </c>
      <c r="K16" s="102">
        <f t="shared" si="6"/>
        <v>-9.6331537312041415E-2</v>
      </c>
    </row>
    <row r="17" spans="1:11" x14ac:dyDescent="0.2">
      <c r="A17" s="87" t="s">
        <v>36</v>
      </c>
      <c r="B17" s="88">
        <f>SCC_A!B14</f>
        <v>3.8443472505827601E-2</v>
      </c>
      <c r="C17" s="89">
        <f>SCC_B!D16</f>
        <v>3.9395781462082287E-2</v>
      </c>
      <c r="D17" s="90">
        <f>SCC_C!D16</f>
        <v>0.11480651849878007</v>
      </c>
      <c r="E17" s="91">
        <f t="shared" si="0"/>
        <v>-0.58459786550406145</v>
      </c>
      <c r="F17" s="91">
        <f t="shared" si="1"/>
        <v>-1.4961103124632029</v>
      </c>
      <c r="G17" s="92">
        <f t="shared" si="2"/>
        <v>0.90549910588530236</v>
      </c>
      <c r="H17" s="93">
        <f t="shared" si="3"/>
        <v>-0.31871943292681926</v>
      </c>
      <c r="I17" s="91">
        <f t="shared" si="4"/>
        <v>-0.42637308840141963</v>
      </c>
      <c r="J17" s="92">
        <f t="shared" si="5"/>
        <v>0.38819450355360047</v>
      </c>
      <c r="K17" s="94">
        <f t="shared" si="6"/>
        <v>-0.35689801777463842</v>
      </c>
    </row>
    <row r="18" spans="1:11" x14ac:dyDescent="0.2">
      <c r="A18" s="95" t="s">
        <v>37</v>
      </c>
      <c r="B18" s="96">
        <f>SCC_A!B15</f>
        <v>4.9344341810024402E-2</v>
      </c>
      <c r="C18" s="97">
        <f>SCC_B!D17</f>
        <v>3.7188053148392922E-2</v>
      </c>
      <c r="D18" s="98">
        <f>SCC_C!D17</f>
        <v>0.10939853713366537</v>
      </c>
      <c r="E18" s="99">
        <f t="shared" si="0"/>
        <v>-0.17994053907314045</v>
      </c>
      <c r="F18" s="99">
        <f t="shared" si="1"/>
        <v>-1.7860829020610192</v>
      </c>
      <c r="G18" s="100">
        <f t="shared" si="2"/>
        <v>0.75787975372138694</v>
      </c>
      <c r="H18" s="101">
        <f t="shared" si="3"/>
        <v>-9.8102558969297246E-2</v>
      </c>
      <c r="I18" s="99">
        <f t="shared" si="4"/>
        <v>-0.50901171975676573</v>
      </c>
      <c r="J18" s="100">
        <f t="shared" si="5"/>
        <v>0.32490894009393434</v>
      </c>
      <c r="K18" s="102">
        <f t="shared" si="6"/>
        <v>-0.2822053386321286</v>
      </c>
    </row>
    <row r="19" spans="1:11" x14ac:dyDescent="0.2">
      <c r="A19" s="87" t="s">
        <v>38</v>
      </c>
      <c r="B19" s="88">
        <f>SCC_A!B16</f>
        <v>6.7095241072133396E-2</v>
      </c>
      <c r="C19" s="89">
        <f>SCC_B!D18</f>
        <v>5.3382577667896509E-2</v>
      </c>
      <c r="D19" s="90">
        <f>SCC_C!D18</f>
        <v>6.4071985712064738E-2</v>
      </c>
      <c r="E19" s="91">
        <f t="shared" si="0"/>
        <v>0.47900061843474662</v>
      </c>
      <c r="F19" s="91">
        <f t="shared" si="1"/>
        <v>0.34097602231282742</v>
      </c>
      <c r="G19" s="92">
        <f t="shared" si="2"/>
        <v>-0.47937971611393099</v>
      </c>
      <c r="H19" s="93">
        <f t="shared" si="3"/>
        <v>0.26114841412820305</v>
      </c>
      <c r="I19" s="91">
        <f t="shared" si="4"/>
        <v>9.7173984092785479E-2</v>
      </c>
      <c r="J19" s="92">
        <f t="shared" si="5"/>
        <v>-0.2055138096780024</v>
      </c>
      <c r="K19" s="94">
        <f t="shared" si="6"/>
        <v>0.15280858854298615</v>
      </c>
    </row>
    <row r="20" spans="1:11" x14ac:dyDescent="0.2">
      <c r="A20" s="95" t="s">
        <v>39</v>
      </c>
      <c r="B20" s="96">
        <f>SCC_A!B17</f>
        <v>0.120995091665227</v>
      </c>
      <c r="C20" s="97">
        <f>SCC_B!D19</f>
        <v>7.0773428481477593E-2</v>
      </c>
      <c r="D20" s="98">
        <f>SCC_C!D19</f>
        <v>0.13131493336131808</v>
      </c>
      <c r="E20" s="99">
        <f t="shared" si="0"/>
        <v>2.4798474158209141</v>
      </c>
      <c r="F20" s="99">
        <f t="shared" si="1"/>
        <v>2.6251656186749757</v>
      </c>
      <c r="G20" s="100">
        <f t="shared" si="2"/>
        <v>1.3561222391270586</v>
      </c>
      <c r="H20" s="101">
        <f t="shared" si="3"/>
        <v>1.3519987135669569</v>
      </c>
      <c r="I20" s="99">
        <f t="shared" si="4"/>
        <v>0.74814000216123921</v>
      </c>
      <c r="J20" s="100">
        <f t="shared" si="5"/>
        <v>0.58138014267968641</v>
      </c>
      <c r="K20" s="102">
        <f t="shared" si="6"/>
        <v>2.6815188584078826</v>
      </c>
    </row>
    <row r="21" spans="1:11" x14ac:dyDescent="0.2">
      <c r="A21" s="87" t="s">
        <v>40</v>
      </c>
      <c r="B21" s="88">
        <f>SCC_A!B18</f>
        <v>4.5397433308181898E-2</v>
      </c>
      <c r="C21" s="89">
        <f>SCC_B!D20</f>
        <v>5.7667765134144566E-2</v>
      </c>
      <c r="D21" s="90">
        <f>SCC_C!D20</f>
        <v>7.0038855176483547E-2</v>
      </c>
      <c r="E21" s="91">
        <f t="shared" si="0"/>
        <v>-0.32645595884871409</v>
      </c>
      <c r="F21" s="91">
        <f t="shared" si="1"/>
        <v>0.90381108620868789</v>
      </c>
      <c r="G21" s="92">
        <f t="shared" si="2"/>
        <v>-0.31650463476359564</v>
      </c>
      <c r="H21" s="93">
        <f t="shared" si="3"/>
        <v>-0.17798193291405431</v>
      </c>
      <c r="I21" s="91">
        <f t="shared" si="4"/>
        <v>0.25757507380841477</v>
      </c>
      <c r="J21" s="92">
        <f t="shared" si="5"/>
        <v>-0.13568799656002173</v>
      </c>
      <c r="K21" s="94">
        <f t="shared" si="6"/>
        <v>-5.6094855665661275E-2</v>
      </c>
    </row>
    <row r="22" spans="1:11" x14ac:dyDescent="0.2">
      <c r="A22" s="95" t="s">
        <v>41</v>
      </c>
      <c r="B22" s="96">
        <f>SCC_A!B19</f>
        <v>5.4460217936854897E-2</v>
      </c>
      <c r="C22" s="97">
        <f>SCC_B!D21</f>
        <v>5.989901406499868E-2</v>
      </c>
      <c r="D22" s="98">
        <f>SCC_C!D21</f>
        <v>7.521059722729391E-2</v>
      </c>
      <c r="E22" s="99">
        <f t="shared" si="0"/>
        <v>9.968788161706094E-3</v>
      </c>
      <c r="F22" s="99">
        <f t="shared" si="1"/>
        <v>1.1968729754390317</v>
      </c>
      <c r="G22" s="100">
        <f t="shared" si="2"/>
        <v>-0.17533380602807286</v>
      </c>
      <c r="H22" s="101">
        <f t="shared" si="3"/>
        <v>5.4349266347851243E-3</v>
      </c>
      <c r="I22" s="99">
        <f t="shared" si="4"/>
        <v>0.34109411766700037</v>
      </c>
      <c r="J22" s="100">
        <f t="shared" si="5"/>
        <v>-7.5166965207199773E-2</v>
      </c>
      <c r="K22" s="102">
        <f t="shared" si="6"/>
        <v>0.27136207909458571</v>
      </c>
    </row>
    <row r="23" spans="1:11" x14ac:dyDescent="0.2">
      <c r="A23" s="87" t="s">
        <v>42</v>
      </c>
      <c r="B23" s="88">
        <f>SCC_A!B20</f>
        <v>4.1048236333330497E-2</v>
      </c>
      <c r="C23" s="89">
        <f>SCC_B!D22</f>
        <v>5.3455164249778038E-2</v>
      </c>
      <c r="D23" s="90">
        <f>SCC_C!D22</f>
        <v>4.4040396567031667E-2</v>
      </c>
      <c r="E23" s="91">
        <f t="shared" si="0"/>
        <v>-0.48790495624998081</v>
      </c>
      <c r="F23" s="91">
        <f t="shared" si="1"/>
        <v>0.35050985806051821</v>
      </c>
      <c r="G23" s="92">
        <f t="shared" si="2"/>
        <v>-1.0261734294722218</v>
      </c>
      <c r="H23" s="93">
        <f t="shared" si="3"/>
        <v>-0.26600300848532282</v>
      </c>
      <c r="I23" s="91">
        <f t="shared" si="4"/>
        <v>9.9891010342916864E-2</v>
      </c>
      <c r="J23" s="92">
        <f t="shared" si="5"/>
        <v>-0.43992852386573594</v>
      </c>
      <c r="K23" s="94">
        <f t="shared" si="6"/>
        <v>-0.60604052200814196</v>
      </c>
    </row>
    <row r="24" spans="1:11" x14ac:dyDescent="0.2">
      <c r="A24" s="95" t="s">
        <v>43</v>
      </c>
      <c r="B24" s="96">
        <f>SCC_A!B21</f>
        <v>1.9379985596730698E-2</v>
      </c>
      <c r="C24" s="97">
        <f>SCC_B!D23</f>
        <v>5.3488078718304528E-2</v>
      </c>
      <c r="D24" s="98">
        <f>SCC_C!D23</f>
        <v>3.7277658635044786E-2</v>
      </c>
      <c r="E24" s="99">
        <f t="shared" si="0"/>
        <v>-1.2922643304268249</v>
      </c>
      <c r="F24" s="99">
        <f t="shared" si="1"/>
        <v>0.35483298677825098</v>
      </c>
      <c r="G24" s="100">
        <f t="shared" si="2"/>
        <v>-1.21077299167006</v>
      </c>
      <c r="H24" s="101">
        <f t="shared" si="3"/>
        <v>-0.70453516663127813</v>
      </c>
      <c r="I24" s="99">
        <f t="shared" si="4"/>
        <v>0.10112304900181884</v>
      </c>
      <c r="J24" s="100">
        <f t="shared" si="5"/>
        <v>-0.51906779074942833</v>
      </c>
      <c r="K24" s="102">
        <f t="shared" si="6"/>
        <v>-1.1224799083788877</v>
      </c>
    </row>
    <row r="25" spans="1:11" x14ac:dyDescent="0.2">
      <c r="A25" s="87" t="s">
        <v>44</v>
      </c>
      <c r="B25" s="88">
        <f>SCC_A!B22</f>
        <v>4.6794590221449398E-2</v>
      </c>
      <c r="C25" s="89">
        <f>SCC_B!D24</f>
        <v>4.5986075704282162E-2</v>
      </c>
      <c r="D25" s="90">
        <f>SCC_C!D24</f>
        <v>7.0406031172351474E-2</v>
      </c>
      <c r="E25" s="91">
        <f t="shared" si="0"/>
        <v>-0.2745913079341637</v>
      </c>
      <c r="F25" s="91">
        <f t="shared" si="1"/>
        <v>-0.63051255037771781</v>
      </c>
      <c r="G25" s="92">
        <f t="shared" si="2"/>
        <v>-0.30648198879262262</v>
      </c>
      <c r="H25" s="93">
        <f t="shared" si="3"/>
        <v>-0.14970562007774255</v>
      </c>
      <c r="I25" s="91">
        <f t="shared" si="4"/>
        <v>-0.17968834325979238</v>
      </c>
      <c r="J25" s="92">
        <f t="shared" si="5"/>
        <v>-0.13139121034377094</v>
      </c>
      <c r="K25" s="94">
        <f t="shared" si="6"/>
        <v>-0.46078517368130584</v>
      </c>
    </row>
    <row r="26" spans="1:11" x14ac:dyDescent="0.2">
      <c r="A26" s="95" t="s">
        <v>45</v>
      </c>
      <c r="B26" s="96">
        <f>SCC_A!B23</f>
        <v>2.9162384559485301E-2</v>
      </c>
      <c r="C26" s="97">
        <f>SCC_B!D25</f>
        <v>5.2612233646100286E-2</v>
      </c>
      <c r="D26" s="98">
        <f>SCC_C!D25</f>
        <v>7.3348784497105454E-2</v>
      </c>
      <c r="E26" s="99">
        <f t="shared" si="0"/>
        <v>-0.92912637327097924</v>
      </c>
      <c r="F26" s="99">
        <f t="shared" si="1"/>
        <v>0.23979570519846449</v>
      </c>
      <c r="G26" s="100">
        <f t="shared" si="2"/>
        <v>-0.22615491108103408</v>
      </c>
      <c r="H26" s="101">
        <f t="shared" si="3"/>
        <v>-0.5065544167715087</v>
      </c>
      <c r="I26" s="99">
        <f t="shared" si="4"/>
        <v>6.8338834749780752E-2</v>
      </c>
      <c r="J26" s="100">
        <f t="shared" si="5"/>
        <v>-9.695436788695308E-2</v>
      </c>
      <c r="K26" s="102">
        <f t="shared" si="6"/>
        <v>-0.53516994990868105</v>
      </c>
    </row>
    <row r="27" spans="1:11" x14ac:dyDescent="0.2">
      <c r="A27" s="87" t="s">
        <v>46</v>
      </c>
      <c r="B27" s="88">
        <f>SCC_A!B24</f>
        <v>3.9097249467408397E-2</v>
      </c>
      <c r="C27" s="89">
        <f>SCC_B!D26</f>
        <v>4.2666947682933068E-2</v>
      </c>
      <c r="D27" s="90">
        <f>SCC_C!D26</f>
        <v>7.2757900870478884E-2</v>
      </c>
      <c r="E27" s="91">
        <f t="shared" si="0"/>
        <v>-0.56032864164926643</v>
      </c>
      <c r="F27" s="91">
        <f t="shared" si="1"/>
        <v>-1.0664611866249467</v>
      </c>
      <c r="G27" s="92">
        <f t="shared" si="2"/>
        <v>-0.24228400847947332</v>
      </c>
      <c r="H27" s="93">
        <f t="shared" si="3"/>
        <v>-0.3054879900478672</v>
      </c>
      <c r="I27" s="91">
        <f t="shared" si="4"/>
        <v>-0.30392835743033153</v>
      </c>
      <c r="J27" s="92">
        <f t="shared" si="5"/>
        <v>-0.10386903728492362</v>
      </c>
      <c r="K27" s="94">
        <f t="shared" si="6"/>
        <v>-0.71328538476312231</v>
      </c>
    </row>
    <row r="28" spans="1:11" x14ac:dyDescent="0.2">
      <c r="A28" s="95" t="s">
        <v>47</v>
      </c>
      <c r="B28" s="96">
        <f>SCC_A!B25</f>
        <v>3.4470369617845303E-2</v>
      </c>
      <c r="C28" s="97">
        <f>SCC_B!D27</f>
        <v>4.3206576348048975E-2</v>
      </c>
      <c r="D28" s="98">
        <f>SCC_C!D27</f>
        <v>5.8005634486393433E-2</v>
      </c>
      <c r="E28" s="99">
        <f t="shared" si="0"/>
        <v>-0.73208566188254953</v>
      </c>
      <c r="F28" s="99">
        <f t="shared" si="1"/>
        <v>-0.9955840227662377</v>
      </c>
      <c r="G28" s="100">
        <f t="shared" si="2"/>
        <v>-0.64497030851298232</v>
      </c>
      <c r="H28" s="101">
        <f t="shared" si="3"/>
        <v>-0.39912894106767877</v>
      </c>
      <c r="I28" s="99">
        <f t="shared" si="4"/>
        <v>-0.28372923507964287</v>
      </c>
      <c r="J28" s="100">
        <f t="shared" si="5"/>
        <v>-0.27650378348548477</v>
      </c>
      <c r="K28" s="102">
        <f t="shared" si="6"/>
        <v>-0.95936195963280635</v>
      </c>
    </row>
    <row r="29" spans="1:11" x14ac:dyDescent="0.2">
      <c r="A29" s="87" t="s">
        <v>48</v>
      </c>
      <c r="B29" s="88">
        <f>SCC_A!B26</f>
        <v>9.3284878999978504E-2</v>
      </c>
      <c r="C29" s="89">
        <f>SCC_B!D28</f>
        <v>6.1113759158358615E-2</v>
      </c>
      <c r="D29" s="90">
        <f>SCC_C!D28</f>
        <v>5.7566010109514988E-2</v>
      </c>
      <c r="E29" s="91">
        <f t="shared" si="0"/>
        <v>1.4512009602914753</v>
      </c>
      <c r="F29" s="91">
        <f t="shared" si="1"/>
        <v>1.3564228522235457</v>
      </c>
      <c r="G29" s="92">
        <f t="shared" si="2"/>
        <v>-0.65697054692521006</v>
      </c>
      <c r="H29" s="93">
        <f t="shared" si="3"/>
        <v>0.79118651370399373</v>
      </c>
      <c r="I29" s="91">
        <f t="shared" si="4"/>
        <v>0.3865638755798898</v>
      </c>
      <c r="J29" s="92">
        <f t="shared" si="5"/>
        <v>-0.2816483789496681</v>
      </c>
      <c r="K29" s="94">
        <f t="shared" si="6"/>
        <v>0.89610201033421533</v>
      </c>
    </row>
    <row r="30" spans="1:11" x14ac:dyDescent="0.2">
      <c r="A30" s="95" t="s">
        <v>49</v>
      </c>
      <c r="B30" s="96">
        <f>SCC_A!B27</f>
        <v>8.7350219867744494E-2</v>
      </c>
      <c r="C30" s="97">
        <f>SCC_B!D29</f>
        <v>4.6430081712951411E-2</v>
      </c>
      <c r="D30" s="98">
        <f>SCC_C!D29</f>
        <v>0.15229051042358879</v>
      </c>
      <c r="E30" s="99">
        <f t="shared" si="0"/>
        <v>1.2308971266509698</v>
      </c>
      <c r="F30" s="99">
        <f t="shared" si="1"/>
        <v>-0.57219487997756902</v>
      </c>
      <c r="G30" s="100">
        <f t="shared" si="2"/>
        <v>1.9286835865404697</v>
      </c>
      <c r="H30" s="101">
        <f t="shared" si="3"/>
        <v>0.6710781159954865</v>
      </c>
      <c r="I30" s="99">
        <f t="shared" si="4"/>
        <v>-0.16306852249540668</v>
      </c>
      <c r="J30" s="100">
        <f t="shared" si="5"/>
        <v>0.82684164183359454</v>
      </c>
      <c r="K30" s="102">
        <f t="shared" si="6"/>
        <v>1.3348512353336743</v>
      </c>
    </row>
    <row r="31" spans="1:11" x14ac:dyDescent="0.2">
      <c r="A31" s="87" t="s">
        <v>50</v>
      </c>
      <c r="B31" s="88">
        <f>SCC_A!B28</f>
        <v>5.9282350462144501E-2</v>
      </c>
      <c r="C31" s="89">
        <f>SCC_B!D30</f>
        <v>4.7419392759289011E-2</v>
      </c>
      <c r="D31" s="90">
        <f>SCC_C!D30</f>
        <v>0.1075677516781558</v>
      </c>
      <c r="E31" s="91">
        <f t="shared" si="0"/>
        <v>0.1889738932525476</v>
      </c>
      <c r="F31" s="91">
        <f t="shared" si="1"/>
        <v>-0.44225448638591303</v>
      </c>
      <c r="G31" s="92">
        <f t="shared" si="2"/>
        <v>0.70790558690254279</v>
      </c>
      <c r="H31" s="93">
        <f t="shared" si="3"/>
        <v>0.10302749231472658</v>
      </c>
      <c r="I31" s="91">
        <f t="shared" si="4"/>
        <v>-0.12603710411519747</v>
      </c>
      <c r="J31" s="92">
        <f t="shared" si="5"/>
        <v>0.30348462641691637</v>
      </c>
      <c r="K31" s="94">
        <f t="shared" si="6"/>
        <v>0.28047501461644547</v>
      </c>
    </row>
    <row r="32" spans="1:11" x14ac:dyDescent="0.2">
      <c r="A32" s="95" t="s">
        <v>51</v>
      </c>
      <c r="B32" s="96">
        <f>SCC_A!B29</f>
        <v>9.8403991566983803E-2</v>
      </c>
      <c r="C32" s="97">
        <f>SCC_B!D31</f>
        <v>5.5676800487235445E-2</v>
      </c>
      <c r="D32" s="98">
        <f>SCC_C!D31</f>
        <v>0.10586656290356235</v>
      </c>
      <c r="E32" s="99">
        <f t="shared" si="0"/>
        <v>1.641230429250045</v>
      </c>
      <c r="F32" s="99">
        <f t="shared" si="1"/>
        <v>0.64230917454585112</v>
      </c>
      <c r="G32" s="100">
        <f t="shared" si="2"/>
        <v>0.66146896520225984</v>
      </c>
      <c r="H32" s="101">
        <f t="shared" si="3"/>
        <v>0.89478949989286338</v>
      </c>
      <c r="I32" s="99">
        <f t="shared" si="4"/>
        <v>0.18305023645535282</v>
      </c>
      <c r="J32" s="100">
        <f t="shared" si="5"/>
        <v>0.28357688582337559</v>
      </c>
      <c r="K32" s="102">
        <f t="shared" si="6"/>
        <v>1.3614166221715918</v>
      </c>
    </row>
    <row r="33" spans="1:11" x14ac:dyDescent="0.2">
      <c r="A33" s="87" t="s">
        <v>52</v>
      </c>
      <c r="B33" s="88">
        <f>SCC_A!B30</f>
        <v>0.102239285790546</v>
      </c>
      <c r="C33" s="89">
        <f>SCC_B!D32</f>
        <v>4.8141437204771827E-2</v>
      </c>
      <c r="D33" s="90">
        <f>SCC_C!D32</f>
        <v>0.19591943609455681</v>
      </c>
      <c r="E33" s="91">
        <f t="shared" si="0"/>
        <v>1.7836025523599999</v>
      </c>
      <c r="F33" s="91">
        <f t="shared" si="1"/>
        <v>-0.34741804461763898</v>
      </c>
      <c r="G33" s="92">
        <f t="shared" si="2"/>
        <v>3.1196036930152311</v>
      </c>
      <c r="H33" s="93">
        <f t="shared" si="3"/>
        <v>0.97240997204950841</v>
      </c>
      <c r="I33" s="91">
        <f t="shared" si="4"/>
        <v>-9.9009881434560465E-2</v>
      </c>
      <c r="J33" s="92">
        <f t="shared" si="5"/>
        <v>1.3373983464180501</v>
      </c>
      <c r="K33" s="94">
        <f t="shared" si="6"/>
        <v>2.2107984370329978</v>
      </c>
    </row>
    <row r="34" spans="1:11" s="103" customFormat="1" ht="13.5" customHeight="1" x14ac:dyDescent="0.2">
      <c r="A34" s="104" t="s">
        <v>53</v>
      </c>
      <c r="B34" s="105">
        <f>SCC_A!B31</f>
        <v>6.0212819346743197E-2</v>
      </c>
      <c r="C34" s="106">
        <f>SCC_B!D33</f>
        <v>5.7257284905399809E-2</v>
      </c>
      <c r="D34" s="107">
        <f>SCC_C!D33</f>
        <v>5.4895732633614143E-2</v>
      </c>
      <c r="E34" s="108">
        <f t="shared" si="0"/>
        <v>0.22351435426182789</v>
      </c>
      <c r="F34" s="108">
        <f t="shared" si="1"/>
        <v>0.84989683681044015</v>
      </c>
      <c r="G34" s="109">
        <f t="shared" si="2"/>
        <v>-0.72985996803770636</v>
      </c>
      <c r="H34" s="110">
        <f t="shared" si="3"/>
        <v>0.12185875529995252</v>
      </c>
      <c r="I34" s="108">
        <f t="shared" si="4"/>
        <v>0.24221017401908815</v>
      </c>
      <c r="J34" s="109">
        <f t="shared" si="5"/>
        <v>-0.31289664022256103</v>
      </c>
      <c r="K34" s="111">
        <f t="shared" si="6"/>
        <v>5.117228909647964E-2</v>
      </c>
    </row>
    <row r="35" spans="1:11" ht="13.5" customHeight="1" x14ac:dyDescent="0.2">
      <c r="A35" s="112"/>
      <c r="B35" s="113"/>
      <c r="C35" s="113"/>
      <c r="D35" s="113"/>
      <c r="E35" s="91"/>
      <c r="F35" s="91"/>
      <c r="G35" s="91"/>
      <c r="H35" s="91"/>
      <c r="I35" s="91"/>
      <c r="J35" s="91"/>
      <c r="K35" s="91"/>
    </row>
    <row r="36" spans="1:11" x14ac:dyDescent="0.2">
      <c r="A36" s="114" t="s">
        <v>90</v>
      </c>
      <c r="B36" s="115">
        <f t="shared" ref="B36:K36" si="7">AVERAGE(B9:B34)</f>
        <v>5.4191673541945658E-2</v>
      </c>
      <c r="C36" s="116">
        <f t="shared" si="7"/>
        <v>5.0786530849149629E-2</v>
      </c>
      <c r="D36" s="117">
        <f t="shared" si="7"/>
        <v>8.1633887546449194E-2</v>
      </c>
      <c r="E36" s="118">
        <f t="shared" si="7"/>
        <v>-2.3805743701097106E-16</v>
      </c>
      <c r="F36" s="119">
        <f t="shared" si="7"/>
        <v>-6.7894408044384568E-16</v>
      </c>
      <c r="G36" s="120">
        <f t="shared" si="7"/>
        <v>-3.6295752728130117E-16</v>
      </c>
      <c r="H36" s="118">
        <f t="shared" si="7"/>
        <v>-1.3557531166095663E-16</v>
      </c>
      <c r="I36" s="119">
        <f t="shared" si="7"/>
        <v>-1.921539850312771E-16</v>
      </c>
      <c r="J36" s="120">
        <f t="shared" si="7"/>
        <v>-1.6226336513752287E-16</v>
      </c>
      <c r="K36" s="121">
        <f t="shared" si="7"/>
        <v>-5.3803115808757582E-16</v>
      </c>
    </row>
    <row r="37" spans="1:11" ht="13.5" customHeight="1" x14ac:dyDescent="0.2">
      <c r="A37" s="5" t="s">
        <v>91</v>
      </c>
      <c r="B37" s="122">
        <f t="shared" ref="B37:K37" si="8">STDEV(B9:B34)</f>
        <v>2.6938519562570394E-2</v>
      </c>
      <c r="C37" s="123">
        <f t="shared" si="8"/>
        <v>7.613575878849174E-3</v>
      </c>
      <c r="D37" s="124">
        <f t="shared" si="8"/>
        <v>3.6634636894420945E-2</v>
      </c>
      <c r="E37" s="118">
        <f t="shared" si="8"/>
        <v>1.0000000000000004</v>
      </c>
      <c r="F37" s="119">
        <f t="shared" si="8"/>
        <v>0.99999999999999944</v>
      </c>
      <c r="G37" s="120">
        <f t="shared" si="8"/>
        <v>1.0000000000000007</v>
      </c>
      <c r="H37" s="118">
        <f t="shared" si="8"/>
        <v>0.54519431515886219</v>
      </c>
      <c r="I37" s="119">
        <f t="shared" si="8"/>
        <v>0.28498773442677283</v>
      </c>
      <c r="J37" s="120">
        <f t="shared" si="8"/>
        <v>0.42870777125071236</v>
      </c>
      <c r="K37" s="121">
        <f t="shared" si="8"/>
        <v>1.0000000000000002</v>
      </c>
    </row>
    <row r="38" spans="1:11" x14ac:dyDescent="0.2">
      <c r="B38" s="1"/>
      <c r="C38" s="1"/>
      <c r="D38" s="1"/>
    </row>
    <row r="39" spans="1:11" x14ac:dyDescent="0.2">
      <c r="B39" s="1"/>
      <c r="C39" s="1"/>
      <c r="D39" s="1"/>
    </row>
  </sheetData>
  <mergeCells count="4">
    <mergeCell ref="E6:G6"/>
    <mergeCell ref="H6:J6"/>
    <mergeCell ref="K6:K7"/>
    <mergeCell ref="B6:D6"/>
  </mergeCells>
  <conditionalFormatting sqref="H8:J8">
    <cfRule type="expression" dxfId="1" priority="1" stopIfTrue="1">
      <formula>ISBLANK(H8)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6"/>
  <sheetViews>
    <sheetView showGridLines="0" workbookViewId="0"/>
  </sheetViews>
  <sheetFormatPr baseColWidth="10" defaultColWidth="16.5703125" defaultRowHeight="12.75" x14ac:dyDescent="0.2"/>
  <cols>
    <col min="1" max="1" width="1.42578125" style="125" customWidth="1"/>
    <col min="2" max="2" width="15.28515625" style="13" customWidth="1"/>
    <col min="3" max="3" width="20" style="13" customWidth="1"/>
    <col min="4" max="4" width="16.5703125" style="13" customWidth="1"/>
    <col min="5" max="16384" width="16.5703125" style="13"/>
  </cols>
  <sheetData>
    <row r="1" spans="1:7" ht="21" customHeight="1" x14ac:dyDescent="0.3">
      <c r="B1" s="175" t="str">
        <f>"Payments SCC AC "&amp;Info!C27</f>
        <v>Payments SCC AC 2017</v>
      </c>
      <c r="C1" s="175"/>
      <c r="D1" s="175"/>
      <c r="E1" s="175"/>
      <c r="F1" s="127"/>
      <c r="G1" s="127"/>
    </row>
    <row r="2" spans="1:7" ht="21" customHeight="1" x14ac:dyDescent="0.3">
      <c r="A2" s="128"/>
      <c r="B2" s="126"/>
      <c r="C2" s="126"/>
      <c r="D2" s="126"/>
      <c r="E2" s="176" t="s">
        <v>92</v>
      </c>
      <c r="F2" s="177"/>
      <c r="G2" s="129">
        <v>238336655.94448301</v>
      </c>
    </row>
    <row r="3" spans="1:7" ht="20.25" customHeight="1" x14ac:dyDescent="0.3">
      <c r="A3" s="128"/>
      <c r="B3" s="126"/>
      <c r="C3" s="126"/>
      <c r="D3" s="126"/>
      <c r="E3" s="126"/>
      <c r="F3" s="126"/>
      <c r="G3" s="15" t="str">
        <f>Info!$C$25</f>
        <v>FA_2017_20160519</v>
      </c>
    </row>
    <row r="4" spans="1:7" s="1" customFormat="1" x14ac:dyDescent="0.2">
      <c r="A4" s="113"/>
      <c r="B4" s="130" t="s">
        <v>55</v>
      </c>
      <c r="C4" s="82" t="s">
        <v>57</v>
      </c>
      <c r="D4" s="82" t="s">
        <v>58</v>
      </c>
      <c r="E4" s="82" t="s">
        <v>68</v>
      </c>
      <c r="F4" s="82" t="s">
        <v>69</v>
      </c>
      <c r="G4" s="131" t="s">
        <v>70</v>
      </c>
    </row>
    <row r="5" spans="1:7" s="1" customFormat="1" x14ac:dyDescent="0.2">
      <c r="A5" s="113"/>
      <c r="B5" s="132" t="s">
        <v>59</v>
      </c>
      <c r="C5" s="133"/>
      <c r="D5" s="133"/>
      <c r="E5" s="134" t="s">
        <v>93</v>
      </c>
      <c r="F5" s="134" t="s">
        <v>94</v>
      </c>
      <c r="G5" s="135" t="s">
        <v>95</v>
      </c>
    </row>
    <row r="6" spans="1:7" ht="25.5" customHeight="1" x14ac:dyDescent="0.2">
      <c r="A6" s="113"/>
      <c r="B6" s="136" t="s">
        <v>25</v>
      </c>
      <c r="C6" s="79" t="s">
        <v>61</v>
      </c>
      <c r="D6" s="79" t="s">
        <v>96</v>
      </c>
      <c r="E6" s="79" t="s">
        <v>97</v>
      </c>
      <c r="F6" s="79" t="s">
        <v>98</v>
      </c>
      <c r="G6" s="17" t="s">
        <v>99</v>
      </c>
    </row>
    <row r="7" spans="1:7" x14ac:dyDescent="0.2">
      <c r="B7" s="137" t="s">
        <v>28</v>
      </c>
      <c r="C7" s="138">
        <f>SCC_B!B8</f>
        <v>1446354</v>
      </c>
      <c r="D7" s="139">
        <f>ROUND(Index!K9,3)</f>
        <v>0.217</v>
      </c>
      <c r="E7" s="140">
        <f t="shared" ref="E7:E32" si="0">D7-D$35</f>
        <v>1.4730000000000001</v>
      </c>
      <c r="F7" s="138">
        <f t="shared" ref="F7:F32" si="1">IF(E7&gt;E$36,C7*(E7-E$36),0)</f>
        <v>313858.81800000014</v>
      </c>
      <c r="G7" s="141">
        <f t="shared" ref="G7:G32" si="2">F7/F$34*G$2</f>
        <v>19368788.327490959</v>
      </c>
    </row>
    <row r="8" spans="1:7" x14ac:dyDescent="0.2">
      <c r="B8" s="142" t="s">
        <v>29</v>
      </c>
      <c r="C8" s="143">
        <f>SCC_B!B9</f>
        <v>1009418</v>
      </c>
      <c r="D8" s="144">
        <f>ROUND(Index!K10,3)</f>
        <v>0.249</v>
      </c>
      <c r="E8" s="145">
        <f t="shared" si="0"/>
        <v>1.5049999999999999</v>
      </c>
      <c r="F8" s="143">
        <f t="shared" si="1"/>
        <v>251345.08199999988</v>
      </c>
      <c r="G8" s="146">
        <f t="shared" si="2"/>
        <v>15510954.006122118</v>
      </c>
    </row>
    <row r="9" spans="1:7" x14ac:dyDescent="0.2">
      <c r="B9" s="147" t="s">
        <v>30</v>
      </c>
      <c r="C9" s="148">
        <f>SCC_B!B10</f>
        <v>394604</v>
      </c>
      <c r="D9" s="149">
        <f>ROUND(Index!K11,3)</f>
        <v>-0.48199999999999998</v>
      </c>
      <c r="E9" s="150">
        <f t="shared" si="0"/>
        <v>0.77400000000000002</v>
      </c>
      <c r="F9" s="148">
        <f t="shared" si="1"/>
        <v>0</v>
      </c>
      <c r="G9" s="151">
        <f t="shared" si="2"/>
        <v>0</v>
      </c>
    </row>
    <row r="10" spans="1:7" x14ac:dyDescent="0.2">
      <c r="B10" s="142" t="s">
        <v>31</v>
      </c>
      <c r="C10" s="143">
        <f>SCC_B!B11</f>
        <v>36008</v>
      </c>
      <c r="D10" s="144">
        <f>ROUND(Index!K12,3)</f>
        <v>-0.77700000000000002</v>
      </c>
      <c r="E10" s="145">
        <f t="shared" si="0"/>
        <v>0.47899999999999998</v>
      </c>
      <c r="F10" s="143">
        <f t="shared" si="1"/>
        <v>0</v>
      </c>
      <c r="G10" s="146">
        <f t="shared" si="2"/>
        <v>0</v>
      </c>
    </row>
    <row r="11" spans="1:7" x14ac:dyDescent="0.2">
      <c r="B11" s="147" t="s">
        <v>32</v>
      </c>
      <c r="C11" s="148">
        <f>SCC_B!B12</f>
        <v>152759</v>
      </c>
      <c r="D11" s="149">
        <f>ROUND(Index!K13,3)</f>
        <v>-1.0269999999999999</v>
      </c>
      <c r="E11" s="150">
        <f t="shared" si="0"/>
        <v>0.22900000000000009</v>
      </c>
      <c r="F11" s="148">
        <f t="shared" si="1"/>
        <v>0</v>
      </c>
      <c r="G11" s="151">
        <f t="shared" si="2"/>
        <v>0</v>
      </c>
    </row>
    <row r="12" spans="1:7" x14ac:dyDescent="0.2">
      <c r="B12" s="142" t="s">
        <v>33</v>
      </c>
      <c r="C12" s="143">
        <f>SCC_B!B13</f>
        <v>36834</v>
      </c>
      <c r="D12" s="144">
        <f>ROUND(Index!K14,3)</f>
        <v>-0.97699999999999998</v>
      </c>
      <c r="E12" s="145">
        <f t="shared" si="0"/>
        <v>0.27900000000000003</v>
      </c>
      <c r="F12" s="143">
        <f t="shared" si="1"/>
        <v>0</v>
      </c>
      <c r="G12" s="146">
        <f t="shared" si="2"/>
        <v>0</v>
      </c>
    </row>
    <row r="13" spans="1:7" x14ac:dyDescent="0.2">
      <c r="B13" s="147" t="s">
        <v>34</v>
      </c>
      <c r="C13" s="148">
        <f>SCC_B!B14</f>
        <v>42080</v>
      </c>
      <c r="D13" s="149">
        <f>ROUND(Index!K15,3)</f>
        <v>-1.256</v>
      </c>
      <c r="E13" s="150">
        <f t="shared" si="0"/>
        <v>0</v>
      </c>
      <c r="F13" s="148">
        <f t="shared" si="1"/>
        <v>0</v>
      </c>
      <c r="G13" s="151">
        <f t="shared" si="2"/>
        <v>0</v>
      </c>
    </row>
    <row r="14" spans="1:7" x14ac:dyDescent="0.2">
      <c r="B14" s="142" t="s">
        <v>35</v>
      </c>
      <c r="C14" s="143">
        <f>SCC_B!B15</f>
        <v>39794</v>
      </c>
      <c r="D14" s="144">
        <f>ROUND(Index!K16,3)</f>
        <v>-9.6000000000000002E-2</v>
      </c>
      <c r="E14" s="145">
        <f t="shared" si="0"/>
        <v>1.1599999999999999</v>
      </c>
      <c r="F14" s="143">
        <f t="shared" si="1"/>
        <v>0</v>
      </c>
      <c r="G14" s="146">
        <f t="shared" si="2"/>
        <v>0</v>
      </c>
    </row>
    <row r="15" spans="1:7" x14ac:dyDescent="0.2">
      <c r="B15" s="147" t="s">
        <v>36</v>
      </c>
      <c r="C15" s="148">
        <f>SCC_B!B16</f>
        <v>120089</v>
      </c>
      <c r="D15" s="149">
        <f>ROUND(Index!K17,3)</f>
        <v>-0.35699999999999998</v>
      </c>
      <c r="E15" s="150">
        <f t="shared" si="0"/>
        <v>0.89900000000000002</v>
      </c>
      <c r="F15" s="148">
        <f t="shared" si="1"/>
        <v>0</v>
      </c>
      <c r="G15" s="151">
        <f t="shared" si="2"/>
        <v>0</v>
      </c>
    </row>
    <row r="16" spans="1:7" x14ac:dyDescent="0.2">
      <c r="B16" s="142" t="s">
        <v>37</v>
      </c>
      <c r="C16" s="143">
        <f>SCC_B!B17</f>
        <v>303377</v>
      </c>
      <c r="D16" s="144">
        <f>ROUND(Index!K18,3)</f>
        <v>-0.28199999999999997</v>
      </c>
      <c r="E16" s="145">
        <f t="shared" si="0"/>
        <v>0.97399999999999998</v>
      </c>
      <c r="F16" s="143">
        <f t="shared" si="1"/>
        <v>0</v>
      </c>
      <c r="G16" s="146">
        <f t="shared" si="2"/>
        <v>0</v>
      </c>
    </row>
    <row r="17" spans="2:7" x14ac:dyDescent="0.2">
      <c r="B17" s="147" t="s">
        <v>38</v>
      </c>
      <c r="C17" s="148">
        <f>SCC_B!B18</f>
        <v>263719</v>
      </c>
      <c r="D17" s="149">
        <f>ROUND(Index!K19,3)</f>
        <v>0.153</v>
      </c>
      <c r="E17" s="150">
        <f t="shared" si="0"/>
        <v>1.409</v>
      </c>
      <c r="F17" s="148">
        <f t="shared" si="1"/>
        <v>40349.007000000005</v>
      </c>
      <c r="G17" s="151">
        <f t="shared" si="2"/>
        <v>2490009.3003200269</v>
      </c>
    </row>
    <row r="18" spans="2:7" x14ac:dyDescent="0.2">
      <c r="B18" s="142" t="s">
        <v>39</v>
      </c>
      <c r="C18" s="143">
        <f>SCC_B!B19</f>
        <v>190580</v>
      </c>
      <c r="D18" s="144">
        <f>ROUND(Index!K20,3)</f>
        <v>2.6819999999999999</v>
      </c>
      <c r="E18" s="145">
        <f t="shared" si="0"/>
        <v>3.9379999999999997</v>
      </c>
      <c r="F18" s="143">
        <f t="shared" si="1"/>
        <v>511135.55999999988</v>
      </c>
      <c r="G18" s="146">
        <f t="shared" si="2"/>
        <v>31543088.486026052</v>
      </c>
    </row>
    <row r="19" spans="2:7" x14ac:dyDescent="0.2">
      <c r="B19" s="147" t="s">
        <v>40</v>
      </c>
      <c r="C19" s="148">
        <f>SCC_B!B20</f>
        <v>281301</v>
      </c>
      <c r="D19" s="149">
        <f>ROUND(Index!K21,3)</f>
        <v>-5.6000000000000001E-2</v>
      </c>
      <c r="E19" s="150">
        <f t="shared" si="0"/>
        <v>1.2</v>
      </c>
      <c r="F19" s="148">
        <f t="shared" si="1"/>
        <v>0</v>
      </c>
      <c r="G19" s="151">
        <f t="shared" si="2"/>
        <v>0</v>
      </c>
    </row>
    <row r="20" spans="2:7" x14ac:dyDescent="0.2">
      <c r="B20" s="142" t="s">
        <v>41</v>
      </c>
      <c r="C20" s="143">
        <f>SCC_B!B21</f>
        <v>79417</v>
      </c>
      <c r="D20" s="144">
        <f>ROUND(Index!K22,3)</f>
        <v>0.27100000000000002</v>
      </c>
      <c r="E20" s="145">
        <f t="shared" si="0"/>
        <v>1.5270000000000001</v>
      </c>
      <c r="F20" s="143">
        <f t="shared" si="1"/>
        <v>21522.007000000009</v>
      </c>
      <c r="G20" s="146">
        <f t="shared" si="2"/>
        <v>1328161.4982879935</v>
      </c>
    </row>
    <row r="21" spans="2:7" x14ac:dyDescent="0.2">
      <c r="B21" s="147" t="s">
        <v>42</v>
      </c>
      <c r="C21" s="148">
        <f>SCC_B!B22</f>
        <v>54064</v>
      </c>
      <c r="D21" s="149">
        <f>ROUND(Index!K23,3)</f>
        <v>-0.60599999999999998</v>
      </c>
      <c r="E21" s="150">
        <f t="shared" si="0"/>
        <v>0.65</v>
      </c>
      <c r="F21" s="148">
        <f t="shared" si="1"/>
        <v>0</v>
      </c>
      <c r="G21" s="151">
        <f t="shared" si="2"/>
        <v>0</v>
      </c>
    </row>
    <row r="22" spans="2:7" x14ac:dyDescent="0.2">
      <c r="B22" s="142" t="s">
        <v>43</v>
      </c>
      <c r="C22" s="143">
        <f>SCC_B!B23</f>
        <v>15854</v>
      </c>
      <c r="D22" s="144">
        <f>ROUND(Index!K24,3)</f>
        <v>-1.1220000000000001</v>
      </c>
      <c r="E22" s="145">
        <f t="shared" si="0"/>
        <v>0.1339999999999999</v>
      </c>
      <c r="F22" s="143">
        <f t="shared" si="1"/>
        <v>0</v>
      </c>
      <c r="G22" s="146">
        <f t="shared" si="2"/>
        <v>0</v>
      </c>
    </row>
    <row r="23" spans="2:7" x14ac:dyDescent="0.2">
      <c r="B23" s="147" t="s">
        <v>44</v>
      </c>
      <c r="C23" s="148">
        <f>SCC_B!B24</f>
        <v>495824</v>
      </c>
      <c r="D23" s="149">
        <f>ROUND(Index!K25,3)</f>
        <v>-0.46100000000000002</v>
      </c>
      <c r="E23" s="150">
        <f t="shared" si="0"/>
        <v>0.79499999999999993</v>
      </c>
      <c r="F23" s="148">
        <f t="shared" si="1"/>
        <v>0</v>
      </c>
      <c r="G23" s="151">
        <f t="shared" si="2"/>
        <v>0</v>
      </c>
    </row>
    <row r="24" spans="2:7" x14ac:dyDescent="0.2">
      <c r="B24" s="142" t="s">
        <v>45</v>
      </c>
      <c r="C24" s="143">
        <f>SCC_B!B25</f>
        <v>195886</v>
      </c>
      <c r="D24" s="144">
        <f>ROUND(Index!K26,3)</f>
        <v>-0.53500000000000003</v>
      </c>
      <c r="E24" s="145">
        <f t="shared" si="0"/>
        <v>0.72099999999999997</v>
      </c>
      <c r="F24" s="143">
        <f t="shared" si="1"/>
        <v>0</v>
      </c>
      <c r="G24" s="146">
        <f t="shared" si="2"/>
        <v>0</v>
      </c>
    </row>
    <row r="25" spans="2:7" x14ac:dyDescent="0.2">
      <c r="B25" s="147" t="s">
        <v>46</v>
      </c>
      <c r="C25" s="148">
        <f>SCC_B!B26</f>
        <v>645277</v>
      </c>
      <c r="D25" s="149">
        <f>ROUND(Index!K27,3)</f>
        <v>-0.71299999999999997</v>
      </c>
      <c r="E25" s="150">
        <f t="shared" si="0"/>
        <v>0.54300000000000004</v>
      </c>
      <c r="F25" s="148">
        <f t="shared" si="1"/>
        <v>0</v>
      </c>
      <c r="G25" s="151">
        <f t="shared" si="2"/>
        <v>0</v>
      </c>
    </row>
    <row r="26" spans="2:7" x14ac:dyDescent="0.2">
      <c r="B26" s="142" t="s">
        <v>47</v>
      </c>
      <c r="C26" s="143">
        <f>SCC_B!B27</f>
        <v>263733</v>
      </c>
      <c r="D26" s="144">
        <f>ROUND(Index!K28,3)</f>
        <v>-0.95899999999999996</v>
      </c>
      <c r="E26" s="145">
        <f t="shared" si="0"/>
        <v>0.29700000000000004</v>
      </c>
      <c r="F26" s="143">
        <f t="shared" si="1"/>
        <v>0</v>
      </c>
      <c r="G26" s="146">
        <f t="shared" si="2"/>
        <v>0</v>
      </c>
    </row>
    <row r="27" spans="2:7" x14ac:dyDescent="0.2">
      <c r="B27" s="147" t="s">
        <v>48</v>
      </c>
      <c r="C27" s="148">
        <f>SCC_B!B28</f>
        <v>350363</v>
      </c>
      <c r="D27" s="149">
        <f>ROUND(Index!K29,3)</f>
        <v>0.89600000000000002</v>
      </c>
      <c r="E27" s="150">
        <f t="shared" si="0"/>
        <v>2.1520000000000001</v>
      </c>
      <c r="F27" s="148">
        <f t="shared" si="1"/>
        <v>313925.24800000002</v>
      </c>
      <c r="G27" s="151">
        <f t="shared" si="2"/>
        <v>19372887.841459665</v>
      </c>
    </row>
    <row r="28" spans="2:7" x14ac:dyDescent="0.2">
      <c r="B28" s="142" t="s">
        <v>49</v>
      </c>
      <c r="C28" s="143">
        <f>SCC_B!B29</f>
        <v>761446</v>
      </c>
      <c r="D28" s="144">
        <f>ROUND(Index!K30,3)</f>
        <v>1.335</v>
      </c>
      <c r="E28" s="145">
        <f t="shared" si="0"/>
        <v>2.5910000000000002</v>
      </c>
      <c r="F28" s="143">
        <f t="shared" si="1"/>
        <v>1016530.4100000001</v>
      </c>
      <c r="G28" s="146">
        <f t="shared" si="2"/>
        <v>62731907.502906583</v>
      </c>
    </row>
    <row r="29" spans="2:7" x14ac:dyDescent="0.2">
      <c r="B29" s="147" t="s">
        <v>50</v>
      </c>
      <c r="C29" s="148">
        <f>SCC_B!B30</f>
        <v>331763</v>
      </c>
      <c r="D29" s="149">
        <f>ROUND(Index!K31,3)</f>
        <v>0.28000000000000003</v>
      </c>
      <c r="E29" s="150">
        <f t="shared" si="0"/>
        <v>1.536</v>
      </c>
      <c r="F29" s="148">
        <f t="shared" si="1"/>
        <v>92893.640000000014</v>
      </c>
      <c r="G29" s="151">
        <f t="shared" si="2"/>
        <v>5732632.4670290016</v>
      </c>
    </row>
    <row r="30" spans="2:7" x14ac:dyDescent="0.2">
      <c r="B30" s="142" t="s">
        <v>51</v>
      </c>
      <c r="C30" s="143">
        <f>SCC_B!B31</f>
        <v>177327</v>
      </c>
      <c r="D30" s="144">
        <f>ROUND(Index!K32,3)</f>
        <v>1.361</v>
      </c>
      <c r="E30" s="145">
        <f t="shared" si="0"/>
        <v>2.617</v>
      </c>
      <c r="F30" s="143">
        <f t="shared" si="1"/>
        <v>241342.04699999999</v>
      </c>
      <c r="G30" s="146">
        <f t="shared" si="2"/>
        <v>14893648.847127093</v>
      </c>
    </row>
    <row r="31" spans="2:7" x14ac:dyDescent="0.2">
      <c r="B31" s="147" t="s">
        <v>52</v>
      </c>
      <c r="C31" s="148">
        <f>SCC_B!B32</f>
        <v>477385</v>
      </c>
      <c r="D31" s="149">
        <f>ROUND(Index!K33,3)</f>
        <v>2.2109999999999999</v>
      </c>
      <c r="E31" s="150">
        <f t="shared" si="0"/>
        <v>3.4669999999999996</v>
      </c>
      <c r="F31" s="148">
        <f t="shared" si="1"/>
        <v>1055498.2349999996</v>
      </c>
      <c r="G31" s="151">
        <f t="shared" si="2"/>
        <v>65136681.594701245</v>
      </c>
    </row>
    <row r="32" spans="2:7" x14ac:dyDescent="0.2">
      <c r="B32" s="142" t="s">
        <v>53</v>
      </c>
      <c r="C32" s="152">
        <f>SCC_B!B33</f>
        <v>72410</v>
      </c>
      <c r="D32" s="153">
        <f>ROUND(Index!K34,3)</f>
        <v>5.0999999999999997E-2</v>
      </c>
      <c r="E32" s="154">
        <f t="shared" si="0"/>
        <v>1.3069999999999999</v>
      </c>
      <c r="F32" s="143">
        <f t="shared" si="1"/>
        <v>3692.9099999999953</v>
      </c>
      <c r="G32" s="146">
        <f t="shared" si="2"/>
        <v>227896.07301227556</v>
      </c>
    </row>
    <row r="33" spans="2:7" ht="7.5" customHeight="1" x14ac:dyDescent="0.2">
      <c r="B33" s="137"/>
      <c r="C33" s="155"/>
      <c r="D33" s="155"/>
      <c r="E33" s="140"/>
      <c r="F33" s="138"/>
      <c r="G33" s="156"/>
    </row>
    <row r="34" spans="2:7" x14ac:dyDescent="0.2">
      <c r="B34" s="157" t="s">
        <v>64</v>
      </c>
      <c r="C34" s="158">
        <f>SUM(C7:C32)</f>
        <v>8237666</v>
      </c>
      <c r="D34" s="159"/>
      <c r="E34" s="159"/>
      <c r="F34" s="158">
        <f>SUM(F7:F32)</f>
        <v>3862092.9639999997</v>
      </c>
      <c r="G34" s="146">
        <f>SUM(G7:G32)</f>
        <v>238336655.94448301</v>
      </c>
    </row>
    <row r="35" spans="2:7" ht="14.25" customHeight="1" x14ac:dyDescent="0.2">
      <c r="B35" s="147" t="s">
        <v>100</v>
      </c>
      <c r="C35" s="125"/>
      <c r="D35" s="150">
        <f>MIN(D7:D32)</f>
        <v>-1.256</v>
      </c>
      <c r="E35" s="150">
        <f>MIN(E7:E32)</f>
        <v>0</v>
      </c>
      <c r="F35" s="125"/>
      <c r="G35" s="160"/>
    </row>
    <row r="36" spans="2:7" ht="15" customHeight="1" x14ac:dyDescent="0.2">
      <c r="B36" s="161" t="s">
        <v>101</v>
      </c>
      <c r="C36" s="162"/>
      <c r="D36" s="154">
        <f>AVERAGE(D7:D32)</f>
        <v>-2.321860652461265E-17</v>
      </c>
      <c r="E36" s="154">
        <f>AVERAGE(E7:E32)</f>
        <v>1.256</v>
      </c>
      <c r="F36" s="162"/>
      <c r="G36" s="163"/>
    </row>
  </sheetData>
  <mergeCells count="2">
    <mergeCell ref="B1:E1"/>
    <mergeCell ref="E2:F2"/>
  </mergeCells>
  <conditionalFormatting sqref="G2">
    <cfRule type="expression" dxfId="0" priority="1" stopIfTrue="1">
      <formula>ISBLANK($G$2)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Info</vt:lpstr>
      <vt:lpstr>SCC_A</vt:lpstr>
      <vt:lpstr>SCC_B</vt:lpstr>
      <vt:lpstr>SCC_C</vt:lpstr>
      <vt:lpstr>Index</vt:lpstr>
      <vt:lpstr>SCC_AC_Total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2011-12-23T16:54:24Z</cp:lastPrinted>
  <dcterms:created xsi:type="dcterms:W3CDTF">2006-05-21T10:23:50Z</dcterms:created>
  <dcterms:modified xsi:type="dcterms:W3CDTF">2016-06-10T09:05:26Z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-135276194</vt:i4>
  </property>
  <property fmtid="{D5CDD505-2E9C-101B-9397-08002B2CF9AE}" pid="3" name="_EmailSubject">
    <vt:lpwstr>Tests Excel_DB</vt:lpwstr>
  </property>
  <property fmtid="{D5CDD505-2E9C-101B-9397-08002B2CF9AE}" pid="4" name="_AuthorEmail">
    <vt:lpwstr>pascal.utz@efv.admin.ch</vt:lpwstr>
  </property>
  <property fmtid="{D5CDD505-2E9C-101B-9397-08002B2CF9AE}" pid="5" name="_AuthorEmailDisplayName">
    <vt:lpwstr>Utz Pascal EFV</vt:lpwstr>
  </property>
  <property fmtid="{D5CDD505-2E9C-101B-9397-08002B2CF9AE}" pid="6" name="_ReviewingToolsShownOnce">
    <vt:lpwstr/>
  </property>
  <property fmtid="{D5CDD505-2E9C-101B-9397-08002B2CF9AE}" pid="7" name="BExAnalyzer_OldName">
    <vt:lpwstr>SCC_AC_2017.xlsx</vt:lpwstr>
  </property>
</Properties>
</file>