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D30" i="8"/>
  <c r="C28" i="8"/>
  <c r="D26" i="8"/>
  <c r="D24" i="8"/>
  <c r="F23" i="8"/>
  <c r="D22" i="8"/>
  <c r="C20" i="8"/>
  <c r="D18" i="8"/>
  <c r="D16" i="8"/>
  <c r="F15" i="8"/>
  <c r="D14" i="8"/>
  <c r="D12" i="8"/>
  <c r="C12" i="8"/>
  <c r="D10" i="8"/>
  <c r="D9" i="8"/>
  <c r="D8" i="8"/>
  <c r="H5" i="8"/>
  <c r="G5" i="8"/>
  <c r="F5" i="8"/>
  <c r="E5" i="8"/>
  <c r="D5" i="8"/>
  <c r="C5" i="8"/>
  <c r="I1" i="8"/>
  <c r="B1" i="8"/>
  <c r="F32" i="7"/>
  <c r="F32" i="8" s="1"/>
  <c r="D32" i="7"/>
  <c r="C32" i="7"/>
  <c r="D31" i="7"/>
  <c r="D31" i="8" s="1"/>
  <c r="C31" i="7"/>
  <c r="F30" i="7"/>
  <c r="F30" i="8" s="1"/>
  <c r="D30" i="7"/>
  <c r="D29" i="7"/>
  <c r="C29" i="7"/>
  <c r="F28" i="7"/>
  <c r="F28" i="8" s="1"/>
  <c r="D28" i="7"/>
  <c r="D28" i="8" s="1"/>
  <c r="C28" i="7"/>
  <c r="D27" i="7"/>
  <c r="C27" i="7"/>
  <c r="F26" i="7"/>
  <c r="F26" i="8" s="1"/>
  <c r="D26" i="7"/>
  <c r="D25" i="7"/>
  <c r="C25" i="7"/>
  <c r="F24" i="7"/>
  <c r="F24" i="8" s="1"/>
  <c r="D24" i="7"/>
  <c r="C24" i="7"/>
  <c r="D23" i="7"/>
  <c r="C23" i="7"/>
  <c r="F22" i="7"/>
  <c r="F22" i="8" s="1"/>
  <c r="D22" i="7"/>
  <c r="D21" i="7"/>
  <c r="C21" i="7"/>
  <c r="F20" i="7"/>
  <c r="F20" i="8" s="1"/>
  <c r="D20" i="7"/>
  <c r="D20" i="8" s="1"/>
  <c r="C20" i="7"/>
  <c r="D19" i="7"/>
  <c r="D19" i="8" s="1"/>
  <c r="C19" i="7"/>
  <c r="F18" i="7"/>
  <c r="F18" i="8" s="1"/>
  <c r="D18" i="7"/>
  <c r="D17" i="7"/>
  <c r="C17" i="7"/>
  <c r="F16" i="7"/>
  <c r="F16" i="8" s="1"/>
  <c r="D16" i="7"/>
  <c r="C16" i="7"/>
  <c r="D15" i="7"/>
  <c r="C15" i="7"/>
  <c r="F14" i="7"/>
  <c r="F14" i="8" s="1"/>
  <c r="D14" i="7"/>
  <c r="D13" i="7"/>
  <c r="C13" i="7"/>
  <c r="C13" i="8" s="1"/>
  <c r="F12" i="7"/>
  <c r="F12" i="8" s="1"/>
  <c r="D12" i="7"/>
  <c r="C12" i="7"/>
  <c r="D11" i="7"/>
  <c r="C11" i="7"/>
  <c r="F10" i="7"/>
  <c r="F10" i="8" s="1"/>
  <c r="D10" i="7"/>
  <c r="D9" i="7"/>
  <c r="C9" i="7"/>
  <c r="F8" i="7"/>
  <c r="F8" i="8" s="1"/>
  <c r="D8" i="7"/>
  <c r="C8" i="7"/>
  <c r="D7" i="7"/>
  <c r="C7" i="7"/>
  <c r="C7" i="8" s="1"/>
  <c r="H5" i="7"/>
  <c r="G5" i="7"/>
  <c r="F5" i="7"/>
  <c r="E5" i="7"/>
  <c r="D5" i="7"/>
  <c r="C5" i="7"/>
  <c r="H1" i="7"/>
  <c r="D1" i="7"/>
  <c r="B1" i="7"/>
  <c r="F33" i="6"/>
  <c r="D33" i="6"/>
  <c r="C33" i="6"/>
  <c r="G32" i="6"/>
  <c r="H32" i="6" s="1"/>
  <c r="E32" i="6"/>
  <c r="I32" i="6" s="1"/>
  <c r="G32" i="7" s="1"/>
  <c r="E31" i="6"/>
  <c r="E30" i="6"/>
  <c r="E29" i="6"/>
  <c r="E28" i="6"/>
  <c r="I28" i="6" s="1"/>
  <c r="G28" i="7" s="1"/>
  <c r="E27" i="6"/>
  <c r="E26" i="6"/>
  <c r="E25" i="6"/>
  <c r="G24" i="6"/>
  <c r="H24" i="6" s="1"/>
  <c r="E24" i="6"/>
  <c r="I24" i="6" s="1"/>
  <c r="G24" i="7" s="1"/>
  <c r="E23" i="6"/>
  <c r="E22" i="6"/>
  <c r="E21" i="6"/>
  <c r="E20" i="6"/>
  <c r="I20" i="6" s="1"/>
  <c r="G20" i="7" s="1"/>
  <c r="E19" i="6"/>
  <c r="E18" i="6"/>
  <c r="E17" i="6"/>
  <c r="G16" i="6"/>
  <c r="H16" i="6" s="1"/>
  <c r="E16" i="6"/>
  <c r="I16" i="6" s="1"/>
  <c r="G16" i="7" s="1"/>
  <c r="E15" i="6"/>
  <c r="E14" i="6"/>
  <c r="E13" i="6"/>
  <c r="G12" i="6"/>
  <c r="H12" i="6" s="1"/>
  <c r="E12" i="6"/>
  <c r="E11" i="6"/>
  <c r="E10" i="6"/>
  <c r="G9" i="6"/>
  <c r="H9" i="6" s="1"/>
  <c r="E9" i="6"/>
  <c r="E8" i="6"/>
  <c r="H7" i="6"/>
  <c r="E7" i="6"/>
  <c r="I1" i="6"/>
  <c r="E1" i="6"/>
  <c r="B1" i="6"/>
  <c r="C35" i="5"/>
  <c r="B35" i="5"/>
  <c r="D34" i="5"/>
  <c r="D33" i="5"/>
  <c r="F31" i="7" s="1"/>
  <c r="F31" i="8" s="1"/>
  <c r="D32" i="5"/>
  <c r="D31" i="5"/>
  <c r="F29" i="7" s="1"/>
  <c r="F29" i="8" s="1"/>
  <c r="D30" i="5"/>
  <c r="D29" i="5"/>
  <c r="F27" i="7" s="1"/>
  <c r="F27" i="8" s="1"/>
  <c r="D28" i="5"/>
  <c r="D27" i="5"/>
  <c r="D26" i="5"/>
  <c r="D25" i="5"/>
  <c r="F23" i="7" s="1"/>
  <c r="D24" i="5"/>
  <c r="D23" i="5"/>
  <c r="F21" i="7" s="1"/>
  <c r="F21" i="8" s="1"/>
  <c r="D22" i="5"/>
  <c r="D21" i="5"/>
  <c r="F19" i="7" s="1"/>
  <c r="F19" i="8" s="1"/>
  <c r="D20" i="5"/>
  <c r="D19" i="5"/>
  <c r="D18" i="5"/>
  <c r="D17" i="5"/>
  <c r="F15" i="7" s="1"/>
  <c r="D16" i="5"/>
  <c r="D15" i="5"/>
  <c r="F13" i="7" s="1"/>
  <c r="F13" i="8" s="1"/>
  <c r="D14" i="5"/>
  <c r="D13" i="5"/>
  <c r="F11" i="7" s="1"/>
  <c r="F11" i="8" s="1"/>
  <c r="D12" i="5"/>
  <c r="D11" i="5"/>
  <c r="F9" i="7" s="1"/>
  <c r="F9" i="8" s="1"/>
  <c r="D10" i="5"/>
  <c r="D9" i="5"/>
  <c r="F7" i="7" s="1"/>
  <c r="D3" i="5"/>
  <c r="A2" i="5"/>
  <c r="A1" i="5"/>
  <c r="B35" i="4"/>
  <c r="D34" i="4"/>
  <c r="E32" i="7" s="1"/>
  <c r="C34" i="4"/>
  <c r="D33" i="4"/>
  <c r="E31" i="7" s="1"/>
  <c r="C33" i="4"/>
  <c r="D32" i="4"/>
  <c r="E30" i="7" s="1"/>
  <c r="C32" i="4"/>
  <c r="D31" i="4"/>
  <c r="E29" i="7" s="1"/>
  <c r="C31" i="4"/>
  <c r="D30" i="4"/>
  <c r="E28" i="7" s="1"/>
  <c r="C30" i="4"/>
  <c r="D29" i="4"/>
  <c r="E27" i="7" s="1"/>
  <c r="C29" i="4"/>
  <c r="D28" i="4"/>
  <c r="E26" i="7" s="1"/>
  <c r="C28" i="4"/>
  <c r="D27" i="4"/>
  <c r="E25" i="7" s="1"/>
  <c r="C27" i="4"/>
  <c r="D26" i="4"/>
  <c r="E24" i="7" s="1"/>
  <c r="C26" i="4"/>
  <c r="D25" i="4"/>
  <c r="E23" i="7" s="1"/>
  <c r="C25" i="4"/>
  <c r="D24" i="4"/>
  <c r="E22" i="7" s="1"/>
  <c r="C24" i="4"/>
  <c r="D23" i="4"/>
  <c r="E21" i="7" s="1"/>
  <c r="C23" i="4"/>
  <c r="D22" i="4"/>
  <c r="E20" i="7" s="1"/>
  <c r="C22" i="4"/>
  <c r="D21" i="4"/>
  <c r="E19" i="7" s="1"/>
  <c r="C21" i="4"/>
  <c r="D20" i="4"/>
  <c r="E18" i="7" s="1"/>
  <c r="C20" i="4"/>
  <c r="D19" i="4"/>
  <c r="E17" i="7" s="1"/>
  <c r="C19" i="4"/>
  <c r="D18" i="4"/>
  <c r="E16" i="7" s="1"/>
  <c r="C18" i="4"/>
  <c r="D17" i="4"/>
  <c r="E15" i="7" s="1"/>
  <c r="C17" i="4"/>
  <c r="D16" i="4"/>
  <c r="E14" i="7" s="1"/>
  <c r="C16" i="4"/>
  <c r="D15" i="4"/>
  <c r="E13" i="7" s="1"/>
  <c r="C15" i="4"/>
  <c r="D14" i="4"/>
  <c r="E12" i="7" s="1"/>
  <c r="C14" i="4"/>
  <c r="D13" i="4"/>
  <c r="E11" i="7" s="1"/>
  <c r="C13" i="4"/>
  <c r="D12" i="4"/>
  <c r="E10" i="7" s="1"/>
  <c r="C12" i="4"/>
  <c r="D11" i="4"/>
  <c r="E9" i="7" s="1"/>
  <c r="C11" i="4"/>
  <c r="D10" i="4"/>
  <c r="E8" i="7" s="1"/>
  <c r="C10" i="4"/>
  <c r="D9" i="4"/>
  <c r="E7" i="7" s="1"/>
  <c r="C9" i="4"/>
  <c r="D3" i="4"/>
  <c r="A1" i="4"/>
  <c r="C33" i="3"/>
  <c r="C5" i="3"/>
  <c r="C3" i="3"/>
  <c r="B2" i="3"/>
  <c r="B1" i="3"/>
  <c r="I33" i="2"/>
  <c r="H33" i="2"/>
  <c r="G33" i="2"/>
  <c r="F33" i="2"/>
  <c r="E33" i="2"/>
  <c r="D33" i="2"/>
  <c r="C33" i="2"/>
  <c r="J32" i="2"/>
  <c r="J31" i="2"/>
  <c r="J30" i="2"/>
  <c r="C30" i="7" s="1"/>
  <c r="J29" i="2"/>
  <c r="J28" i="2"/>
  <c r="G28" i="6" s="1"/>
  <c r="H28" i="6" s="1"/>
  <c r="J27" i="2"/>
  <c r="J26" i="2"/>
  <c r="C26" i="7" s="1"/>
  <c r="J25" i="2"/>
  <c r="J24" i="2"/>
  <c r="J23" i="2"/>
  <c r="J22" i="2"/>
  <c r="C22" i="7" s="1"/>
  <c r="J21" i="2"/>
  <c r="J20" i="2"/>
  <c r="G20" i="6" s="1"/>
  <c r="H20" i="6" s="1"/>
  <c r="J19" i="2"/>
  <c r="J18" i="2"/>
  <c r="C18" i="7" s="1"/>
  <c r="J17" i="2"/>
  <c r="J16" i="2"/>
  <c r="J15" i="2"/>
  <c r="J14" i="2"/>
  <c r="C14" i="7" s="1"/>
  <c r="J13" i="2"/>
  <c r="J12" i="2"/>
  <c r="J11" i="2"/>
  <c r="G11" i="6" s="1"/>
  <c r="H11" i="6" s="1"/>
  <c r="J10" i="2"/>
  <c r="C10" i="7" s="1"/>
  <c r="J9" i="2"/>
  <c r="J8" i="2"/>
  <c r="G8" i="6" s="1"/>
  <c r="H8" i="6" s="1"/>
  <c r="J7" i="2"/>
  <c r="G7" i="6" s="1"/>
  <c r="J1" i="2"/>
  <c r="B1" i="2"/>
  <c r="A4" i="1"/>
  <c r="A3" i="1"/>
  <c r="E10" i="8" l="1"/>
  <c r="E14" i="8"/>
  <c r="E18" i="8"/>
  <c r="E22" i="8"/>
  <c r="E26" i="8"/>
  <c r="E30" i="8"/>
  <c r="G16" i="8"/>
  <c r="G15" i="9"/>
  <c r="G20" i="8"/>
  <c r="G24" i="8"/>
  <c r="E33" i="7"/>
  <c r="E7" i="8"/>
  <c r="E9" i="8"/>
  <c r="E11" i="8"/>
  <c r="H11" i="7"/>
  <c r="E13" i="8"/>
  <c r="E15" i="8"/>
  <c r="E17" i="8"/>
  <c r="E19" i="8"/>
  <c r="E21" i="8"/>
  <c r="E23" i="8"/>
  <c r="E25" i="8"/>
  <c r="E27" i="8"/>
  <c r="E29" i="8"/>
  <c r="E31" i="8"/>
  <c r="G27" i="9"/>
  <c r="G28" i="8"/>
  <c r="G32" i="8"/>
  <c r="G31" i="9"/>
  <c r="C10" i="8"/>
  <c r="C14" i="8"/>
  <c r="C18" i="8"/>
  <c r="C22" i="8"/>
  <c r="C30" i="8"/>
  <c r="E33" i="6"/>
  <c r="E8" i="8"/>
  <c r="E12" i="8"/>
  <c r="D15" i="9"/>
  <c r="D27" i="9"/>
  <c r="E28" i="8"/>
  <c r="E32" i="8"/>
  <c r="F17" i="7"/>
  <c r="F17" i="8" s="1"/>
  <c r="G17" i="6"/>
  <c r="H17" i="6" s="1"/>
  <c r="I17" i="6" s="1"/>
  <c r="G17" i="7" s="1"/>
  <c r="F25" i="7"/>
  <c r="F25" i="8" s="1"/>
  <c r="G25" i="6"/>
  <c r="H25" i="6" s="1"/>
  <c r="I8" i="6"/>
  <c r="G8" i="7" s="1"/>
  <c r="I11" i="6"/>
  <c r="G11" i="7" s="1"/>
  <c r="G14" i="6"/>
  <c r="H14" i="6" s="1"/>
  <c r="I14" i="6" s="1"/>
  <c r="G14" i="7" s="1"/>
  <c r="G18" i="6"/>
  <c r="H18" i="6" s="1"/>
  <c r="I18" i="6" s="1"/>
  <c r="G18" i="7" s="1"/>
  <c r="G22" i="6"/>
  <c r="H22" i="6" s="1"/>
  <c r="G26" i="6"/>
  <c r="H26" i="6" s="1"/>
  <c r="G30" i="6"/>
  <c r="H30" i="6" s="1"/>
  <c r="C8" i="8"/>
  <c r="C9" i="8"/>
  <c r="H9" i="7"/>
  <c r="C11" i="8"/>
  <c r="H16" i="7"/>
  <c r="C16" i="8"/>
  <c r="C17" i="8"/>
  <c r="C19" i="8"/>
  <c r="H20" i="7"/>
  <c r="C21" i="8"/>
  <c r="C23" i="8"/>
  <c r="H24" i="7"/>
  <c r="C24" i="8"/>
  <c r="C25" i="8"/>
  <c r="C27" i="8"/>
  <c r="H28" i="7"/>
  <c r="C29" i="8"/>
  <c r="C31" i="8"/>
  <c r="B31" i="9"/>
  <c r="H32" i="7"/>
  <c r="C33" i="7"/>
  <c r="E20" i="8"/>
  <c r="C26" i="8"/>
  <c r="A2" i="9"/>
  <c r="E1" i="8"/>
  <c r="E1" i="2"/>
  <c r="A2" i="4"/>
  <c r="J33" i="2"/>
  <c r="G13" i="6"/>
  <c r="H13" i="6" s="1"/>
  <c r="I13" i="6" s="1"/>
  <c r="G13" i="7" s="1"/>
  <c r="G21" i="6"/>
  <c r="H21" i="6" s="1"/>
  <c r="I21" i="6" s="1"/>
  <c r="G21" i="7" s="1"/>
  <c r="I25" i="6"/>
  <c r="G25" i="7" s="1"/>
  <c r="I27" i="6"/>
  <c r="G27" i="7" s="1"/>
  <c r="G29" i="6"/>
  <c r="H29" i="6" s="1"/>
  <c r="I29" i="6" s="1"/>
  <c r="G29" i="7" s="1"/>
  <c r="E16" i="8"/>
  <c r="C32" i="8"/>
  <c r="D35" i="4"/>
  <c r="F7" i="8"/>
  <c r="D35" i="5"/>
  <c r="I7" i="6"/>
  <c r="I9" i="6"/>
  <c r="G9" i="7" s="1"/>
  <c r="G10" i="6"/>
  <c r="H10" i="6" s="1"/>
  <c r="I12" i="6"/>
  <c r="G12" i="7" s="1"/>
  <c r="I15" i="6"/>
  <c r="G15" i="7" s="1"/>
  <c r="C15" i="8"/>
  <c r="E24" i="8"/>
  <c r="G15" i="6"/>
  <c r="H15" i="6" s="1"/>
  <c r="G19" i="6"/>
  <c r="H19" i="6" s="1"/>
  <c r="I19" i="6" s="1"/>
  <c r="G19" i="7" s="1"/>
  <c r="G23" i="6"/>
  <c r="H23" i="6" s="1"/>
  <c r="I23" i="6" s="1"/>
  <c r="G23" i="7" s="1"/>
  <c r="G27" i="6"/>
  <c r="H27" i="6" s="1"/>
  <c r="G31" i="6"/>
  <c r="H31" i="6" s="1"/>
  <c r="I31" i="6" s="1"/>
  <c r="G31" i="7" s="1"/>
  <c r="I10" i="6"/>
  <c r="G10" i="7" s="1"/>
  <c r="D7" i="8"/>
  <c r="D33" i="7"/>
  <c r="C10" i="9"/>
  <c r="D15" i="8"/>
  <c r="D23" i="8"/>
  <c r="C23" i="9"/>
  <c r="D27" i="8"/>
  <c r="D11" i="8"/>
  <c r="I22" i="6"/>
  <c r="G22" i="7" s="1"/>
  <c r="I26" i="6"/>
  <c r="G26" i="7" s="1"/>
  <c r="I30" i="6"/>
  <c r="G30" i="7" s="1"/>
  <c r="D13" i="8"/>
  <c r="D17" i="8"/>
  <c r="D21" i="8"/>
  <c r="D25" i="8"/>
  <c r="D29" i="8"/>
  <c r="G23" i="8" l="1"/>
  <c r="G22" i="9"/>
  <c r="H23" i="7"/>
  <c r="G14" i="8"/>
  <c r="H14" i="7"/>
  <c r="G19" i="8"/>
  <c r="H19" i="7"/>
  <c r="G16" i="9"/>
  <c r="G17" i="8"/>
  <c r="H17" i="7"/>
  <c r="G30" i="9"/>
  <c r="G31" i="8"/>
  <c r="H31" i="7"/>
  <c r="G21" i="8"/>
  <c r="H21" i="7"/>
  <c r="G29" i="8"/>
  <c r="H29" i="7"/>
  <c r="G12" i="9"/>
  <c r="G13" i="8"/>
  <c r="H13" i="7"/>
  <c r="G17" i="9"/>
  <c r="G18" i="8"/>
  <c r="H18" i="7"/>
  <c r="G26" i="8"/>
  <c r="D33" i="8"/>
  <c r="G10" i="8"/>
  <c r="G15" i="8"/>
  <c r="G7" i="7"/>
  <c r="I33" i="6"/>
  <c r="G8" i="8"/>
  <c r="H10" i="7"/>
  <c r="G21" i="9"/>
  <c r="G22" i="8"/>
  <c r="G12" i="8"/>
  <c r="G26" i="9"/>
  <c r="G27" i="8"/>
  <c r="F19" i="9"/>
  <c r="C19" i="9"/>
  <c r="E19" i="9"/>
  <c r="H20" i="8"/>
  <c r="F15" i="9"/>
  <c r="E15" i="9"/>
  <c r="H16" i="8"/>
  <c r="C15" i="9"/>
  <c r="H12" i="7"/>
  <c r="F8" i="9"/>
  <c r="E8" i="9"/>
  <c r="H9" i="8"/>
  <c r="H8" i="7"/>
  <c r="H26" i="7"/>
  <c r="H15" i="7"/>
  <c r="E33" i="8"/>
  <c r="G19" i="9"/>
  <c r="C8" i="9"/>
  <c r="G25" i="8"/>
  <c r="C33" i="8"/>
  <c r="F27" i="9"/>
  <c r="E27" i="9"/>
  <c r="H28" i="8"/>
  <c r="C27" i="9"/>
  <c r="H25" i="7"/>
  <c r="F23" i="9"/>
  <c r="E23" i="9"/>
  <c r="H24" i="8"/>
  <c r="B19" i="9"/>
  <c r="B15" i="9"/>
  <c r="B8" i="9"/>
  <c r="D23" i="9"/>
  <c r="H22" i="7"/>
  <c r="H27" i="7"/>
  <c r="E10" i="9"/>
  <c r="H11" i="8"/>
  <c r="F10" i="9"/>
  <c r="D8" i="9"/>
  <c r="G30" i="8"/>
  <c r="G8" i="9"/>
  <c r="G9" i="8"/>
  <c r="F33" i="7"/>
  <c r="F33" i="8" s="1"/>
  <c r="F31" i="9"/>
  <c r="H31" i="9" s="1"/>
  <c r="E31" i="9"/>
  <c r="H32" i="8"/>
  <c r="C31" i="9"/>
  <c r="B27" i="9"/>
  <c r="H27" i="9" s="1"/>
  <c r="B23" i="9"/>
  <c r="B10" i="9"/>
  <c r="G11" i="8"/>
  <c r="G10" i="9"/>
  <c r="D31" i="9"/>
  <c r="D19" i="9"/>
  <c r="H30" i="7"/>
  <c r="D10" i="9"/>
  <c r="G23" i="9"/>
  <c r="G33" i="6"/>
  <c r="H33" i="6" s="1"/>
  <c r="E14" i="9" l="1"/>
  <c r="H15" i="8"/>
  <c r="F14" i="9"/>
  <c r="B14" i="9"/>
  <c r="C14" i="9"/>
  <c r="D14" i="9"/>
  <c r="G14" i="9"/>
  <c r="H21" i="8"/>
  <c r="F20" i="9"/>
  <c r="E20" i="9"/>
  <c r="D20" i="9"/>
  <c r="C20" i="9"/>
  <c r="B20" i="9"/>
  <c r="H14" i="8"/>
  <c r="F13" i="9"/>
  <c r="E13" i="9"/>
  <c r="D13" i="9"/>
  <c r="B13" i="9"/>
  <c r="H13" i="9" s="1"/>
  <c r="C13" i="9"/>
  <c r="H30" i="8"/>
  <c r="E29" i="9"/>
  <c r="F29" i="9"/>
  <c r="D29" i="9"/>
  <c r="B29" i="9"/>
  <c r="C29" i="9"/>
  <c r="G29" i="9"/>
  <c r="H8" i="9"/>
  <c r="E25" i="9"/>
  <c r="C25" i="9"/>
  <c r="F25" i="9"/>
  <c r="H26" i="8"/>
  <c r="B25" i="9"/>
  <c r="D25" i="9"/>
  <c r="E9" i="9"/>
  <c r="C9" i="9"/>
  <c r="F9" i="9"/>
  <c r="H10" i="8"/>
  <c r="B9" i="9"/>
  <c r="H9" i="9" s="1"/>
  <c r="D9" i="9"/>
  <c r="G9" i="9"/>
  <c r="G25" i="9"/>
  <c r="H29" i="8"/>
  <c r="E28" i="9"/>
  <c r="F28" i="9"/>
  <c r="D28" i="9"/>
  <c r="C28" i="9"/>
  <c r="B28" i="9"/>
  <c r="E18" i="9"/>
  <c r="H19" i="8"/>
  <c r="F18" i="9"/>
  <c r="C18" i="9"/>
  <c r="D18" i="9"/>
  <c r="B18" i="9"/>
  <c r="H10" i="9"/>
  <c r="E26" i="9"/>
  <c r="H27" i="8"/>
  <c r="F26" i="9"/>
  <c r="D26" i="9"/>
  <c r="C26" i="9"/>
  <c r="B26" i="9"/>
  <c r="H15" i="9"/>
  <c r="F7" i="9"/>
  <c r="H8" i="8"/>
  <c r="E7" i="9"/>
  <c r="D7" i="9"/>
  <c r="C7" i="9"/>
  <c r="B7" i="9"/>
  <c r="F11" i="9"/>
  <c r="E11" i="9"/>
  <c r="C11" i="9"/>
  <c r="H12" i="8"/>
  <c r="B11" i="9"/>
  <c r="D11" i="9"/>
  <c r="G11" i="9"/>
  <c r="G7" i="8"/>
  <c r="G33" i="7"/>
  <c r="H7" i="7"/>
  <c r="H13" i="8"/>
  <c r="E12" i="9"/>
  <c r="F12" i="9"/>
  <c r="D12" i="9"/>
  <c r="B12" i="9"/>
  <c r="C12" i="9"/>
  <c r="G20" i="9"/>
  <c r="H17" i="8"/>
  <c r="F16" i="9"/>
  <c r="E16" i="9"/>
  <c r="B16" i="9"/>
  <c r="C16" i="9"/>
  <c r="D16" i="9"/>
  <c r="G13" i="9"/>
  <c r="H23" i="9"/>
  <c r="F21" i="9"/>
  <c r="H22" i="8"/>
  <c r="E21" i="9"/>
  <c r="C21" i="9"/>
  <c r="D21" i="9"/>
  <c r="B21" i="9"/>
  <c r="H19" i="9"/>
  <c r="H25" i="8"/>
  <c r="F24" i="9"/>
  <c r="E24" i="9"/>
  <c r="C24" i="9"/>
  <c r="D24" i="9"/>
  <c r="B24" i="9"/>
  <c r="H24" i="9" s="1"/>
  <c r="G24" i="9"/>
  <c r="G7" i="9"/>
  <c r="F17" i="9"/>
  <c r="C17" i="9"/>
  <c r="E17" i="9"/>
  <c r="H18" i="8"/>
  <c r="B17" i="9"/>
  <c r="D17" i="9"/>
  <c r="G28" i="9"/>
  <c r="E30" i="9"/>
  <c r="H31" i="8"/>
  <c r="F30" i="9"/>
  <c r="C30" i="9"/>
  <c r="D30" i="9"/>
  <c r="B30" i="9"/>
  <c r="G18" i="9"/>
  <c r="E22" i="9"/>
  <c r="H23" i="8"/>
  <c r="F22" i="9"/>
  <c r="D22" i="9"/>
  <c r="C22" i="9"/>
  <c r="B22" i="9"/>
  <c r="E6" i="9" l="1"/>
  <c r="F6" i="9"/>
  <c r="H33" i="7"/>
  <c r="H7" i="8"/>
  <c r="B6" i="9"/>
  <c r="D6" i="9"/>
  <c r="C6" i="9"/>
  <c r="H30" i="9"/>
  <c r="H17" i="9"/>
  <c r="H16" i="9"/>
  <c r="G6" i="9"/>
  <c r="H18" i="9"/>
  <c r="H20" i="9"/>
  <c r="H22" i="9"/>
  <c r="G32" i="9"/>
  <c r="G33" i="8"/>
  <c r="H11" i="9"/>
  <c r="H26" i="9"/>
  <c r="H25" i="9"/>
  <c r="H29" i="9"/>
  <c r="H14" i="9"/>
  <c r="H21" i="9"/>
  <c r="H12" i="9"/>
  <c r="H7" i="9"/>
  <c r="H28" i="9"/>
  <c r="G34" i="9" l="1"/>
  <c r="G35" i="9" s="1"/>
  <c r="G37" i="9"/>
  <c r="G38" i="9" s="1"/>
  <c r="C37" i="9"/>
  <c r="C38" i="9" s="1"/>
  <c r="H33" i="8"/>
  <c r="F32" i="9"/>
  <c r="E32" i="9"/>
  <c r="D32" i="9"/>
  <c r="B32" i="9"/>
  <c r="C32" i="9"/>
  <c r="C34" i="9" s="1"/>
  <c r="C35" i="9" s="1"/>
  <c r="D37" i="9"/>
  <c r="D38" i="9" s="1"/>
  <c r="D34" i="9"/>
  <c r="D35" i="9" s="1"/>
  <c r="F37" i="9"/>
  <c r="F38" i="9" s="1"/>
  <c r="F34" i="9"/>
  <c r="F35" i="9" s="1"/>
  <c r="H6" i="9"/>
  <c r="B37" i="9"/>
  <c r="B38" i="9" s="1"/>
  <c r="E37" i="9"/>
  <c r="E38" i="9" s="1"/>
  <c r="E34" i="9"/>
  <c r="E35" i="9" s="1"/>
  <c r="H32" i="9" l="1"/>
  <c r="B34" i="9"/>
  <c r="B35" i="9" s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<sst xmlns="http://schemas.openxmlformats.org/spreadsheetml/2006/main" count="450" uniqueCount="119">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</sst>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2013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2017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2017</v>
      </c>
    </row>
    <row r="31" spans="2:4" x14ac:dyDescent="0.2">
      <c r="B31" s="13" t="s">
        <v>28</v>
      </c>
      <c r="C31" s="14">
        <v>2013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2013</v>
      </c>
      <c r="D1" s="17"/>
      <c r="E1" s="18" t="str">
        <f>Info!A4</f>
        <v>Reference year 2017</v>
      </c>
      <c r="F1" s="19"/>
      <c r="J1" s="20" t="str">
        <f>Info!$C$28</f>
        <v>FA_2017_20160519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872228</v>
      </c>
      <c r="D7" s="42">
        <v>57686139.799999997</v>
      </c>
      <c r="E7" s="42">
        <v>30800</v>
      </c>
      <c r="F7" s="42">
        <v>259510</v>
      </c>
      <c r="G7" s="42">
        <v>3164329.9</v>
      </c>
      <c r="H7" s="42">
        <v>612718</v>
      </c>
      <c r="I7" s="42">
        <v>54521809.899999999</v>
      </c>
      <c r="J7" s="43">
        <f t="shared" ref="J7:J32" si="0">I7-(E7/1000*H7)</f>
        <v>35650095.5</v>
      </c>
      <c r="K7" s="1"/>
      <c r="L7" s="44"/>
    </row>
    <row r="8" spans="1:12" x14ac:dyDescent="0.2">
      <c r="B8" s="45" t="s">
        <v>55</v>
      </c>
      <c r="C8" s="46">
        <v>635951</v>
      </c>
      <c r="D8" s="46">
        <v>31355087.199999999</v>
      </c>
      <c r="E8" s="46">
        <v>30800</v>
      </c>
      <c r="F8" s="46">
        <v>226857</v>
      </c>
      <c r="G8" s="46">
        <v>2563771.5</v>
      </c>
      <c r="H8" s="46">
        <v>409094</v>
      </c>
      <c r="I8" s="46">
        <v>28791315.699999999</v>
      </c>
      <c r="J8" s="47">
        <f t="shared" si="0"/>
        <v>16191220.499999998</v>
      </c>
      <c r="K8" s="1"/>
      <c r="L8" s="44"/>
    </row>
    <row r="9" spans="1:12" x14ac:dyDescent="0.2">
      <c r="B9" s="48" t="s">
        <v>56</v>
      </c>
      <c r="C9" s="49">
        <v>230186</v>
      </c>
      <c r="D9" s="49">
        <v>12858113.199999999</v>
      </c>
      <c r="E9" s="49">
        <v>30800</v>
      </c>
      <c r="F9" s="49">
        <v>71099</v>
      </c>
      <c r="G9" s="49">
        <v>970089.1</v>
      </c>
      <c r="H9" s="49">
        <v>159087</v>
      </c>
      <c r="I9" s="49">
        <v>11888024.1</v>
      </c>
      <c r="J9" s="50">
        <f t="shared" si="0"/>
        <v>6988144.4999999991</v>
      </c>
      <c r="K9" s="1"/>
      <c r="L9" s="44"/>
    </row>
    <row r="10" spans="1:12" x14ac:dyDescent="0.2">
      <c r="B10" s="45" t="s">
        <v>57</v>
      </c>
      <c r="C10" s="46">
        <v>20659</v>
      </c>
      <c r="D10" s="46">
        <v>1012838.4</v>
      </c>
      <c r="E10" s="46">
        <v>30800</v>
      </c>
      <c r="F10" s="46">
        <v>6607</v>
      </c>
      <c r="G10" s="46">
        <v>95209.9</v>
      </c>
      <c r="H10" s="46">
        <v>14052</v>
      </c>
      <c r="I10" s="46">
        <v>917628.5</v>
      </c>
      <c r="J10" s="47">
        <f t="shared" si="0"/>
        <v>484826.89999999997</v>
      </c>
      <c r="K10" s="1"/>
      <c r="L10" s="44"/>
    </row>
    <row r="11" spans="1:12" x14ac:dyDescent="0.2">
      <c r="B11" s="48" t="s">
        <v>58</v>
      </c>
      <c r="C11" s="49">
        <v>90670</v>
      </c>
      <c r="D11" s="49">
        <v>7691905.2999999998</v>
      </c>
      <c r="E11" s="49">
        <v>30800</v>
      </c>
      <c r="F11" s="49">
        <v>26276</v>
      </c>
      <c r="G11" s="49">
        <v>344654.8</v>
      </c>
      <c r="H11" s="49">
        <v>64394</v>
      </c>
      <c r="I11" s="49">
        <v>7347250.5</v>
      </c>
      <c r="J11" s="50">
        <f t="shared" si="0"/>
        <v>5363915.3</v>
      </c>
      <c r="K11" s="1"/>
      <c r="L11" s="44"/>
    </row>
    <row r="12" spans="1:12" x14ac:dyDescent="0.2">
      <c r="B12" s="45" t="s">
        <v>59</v>
      </c>
      <c r="C12" s="46">
        <v>22142</v>
      </c>
      <c r="D12" s="46">
        <v>1422268.3</v>
      </c>
      <c r="E12" s="46">
        <v>30800</v>
      </c>
      <c r="F12" s="46">
        <v>7198</v>
      </c>
      <c r="G12" s="46">
        <v>97907.8</v>
      </c>
      <c r="H12" s="46">
        <v>14944</v>
      </c>
      <c r="I12" s="46">
        <v>1324360.5</v>
      </c>
      <c r="J12" s="47">
        <f t="shared" si="0"/>
        <v>864085.3</v>
      </c>
      <c r="K12" s="1"/>
      <c r="L12" s="44"/>
    </row>
    <row r="13" spans="1:12" x14ac:dyDescent="0.2">
      <c r="B13" s="48" t="s">
        <v>60</v>
      </c>
      <c r="C13" s="49">
        <v>25361</v>
      </c>
      <c r="D13" s="49">
        <v>1907571.9</v>
      </c>
      <c r="E13" s="49">
        <v>30800</v>
      </c>
      <c r="F13" s="49">
        <v>6888</v>
      </c>
      <c r="G13" s="49">
        <v>99271.1</v>
      </c>
      <c r="H13" s="49">
        <v>18473</v>
      </c>
      <c r="I13" s="49">
        <v>1808300.8</v>
      </c>
      <c r="J13" s="50">
        <f t="shared" si="0"/>
        <v>1239332.3999999999</v>
      </c>
      <c r="K13" s="1"/>
      <c r="L13" s="44"/>
    </row>
    <row r="14" spans="1:12" x14ac:dyDescent="0.2">
      <c r="B14" s="45" t="s">
        <v>61</v>
      </c>
      <c r="C14" s="46">
        <v>23411</v>
      </c>
      <c r="D14" s="46">
        <v>1204450.7</v>
      </c>
      <c r="E14" s="46">
        <v>30800</v>
      </c>
      <c r="F14" s="46">
        <v>7769</v>
      </c>
      <c r="G14" s="46">
        <v>111347.9</v>
      </c>
      <c r="H14" s="46">
        <v>15642</v>
      </c>
      <c r="I14" s="46">
        <v>1093102.8</v>
      </c>
      <c r="J14" s="47">
        <f t="shared" si="0"/>
        <v>611329.19999999995</v>
      </c>
      <c r="K14" s="1"/>
      <c r="L14" s="44"/>
    </row>
    <row r="15" spans="1:12" x14ac:dyDescent="0.2">
      <c r="B15" s="48" t="s">
        <v>62</v>
      </c>
      <c r="C15" s="49">
        <v>69522</v>
      </c>
      <c r="D15" s="49">
        <v>6503004.2999999998</v>
      </c>
      <c r="E15" s="49">
        <v>30800</v>
      </c>
      <c r="F15" s="49">
        <v>17515</v>
      </c>
      <c r="G15" s="49">
        <v>208607.9</v>
      </c>
      <c r="H15" s="49">
        <v>52007</v>
      </c>
      <c r="I15" s="49">
        <v>6294396.4000000004</v>
      </c>
      <c r="J15" s="50">
        <f t="shared" si="0"/>
        <v>4692580.8000000007</v>
      </c>
      <c r="K15" s="1"/>
      <c r="L15" s="44"/>
    </row>
    <row r="16" spans="1:12" x14ac:dyDescent="0.2">
      <c r="B16" s="45" t="s">
        <v>63</v>
      </c>
      <c r="C16" s="46">
        <v>170328</v>
      </c>
      <c r="D16" s="46">
        <v>9061062.1999999993</v>
      </c>
      <c r="E16" s="46">
        <v>30800</v>
      </c>
      <c r="F16" s="46">
        <v>58511</v>
      </c>
      <c r="G16" s="46">
        <v>736968.5</v>
      </c>
      <c r="H16" s="46">
        <v>111817</v>
      </c>
      <c r="I16" s="46">
        <v>8324093.7000000002</v>
      </c>
      <c r="J16" s="47">
        <f t="shared" si="0"/>
        <v>4880130.0999999996</v>
      </c>
      <c r="K16" s="1"/>
      <c r="L16" s="44"/>
    </row>
    <row r="17" spans="2:12" x14ac:dyDescent="0.2">
      <c r="B17" s="48" t="s">
        <v>64</v>
      </c>
      <c r="C17" s="49">
        <v>163910</v>
      </c>
      <c r="D17" s="49">
        <v>8649023.3000000007</v>
      </c>
      <c r="E17" s="49">
        <v>30800</v>
      </c>
      <c r="F17" s="49">
        <v>52014</v>
      </c>
      <c r="G17" s="49">
        <v>629842.4</v>
      </c>
      <c r="H17" s="49">
        <v>111896</v>
      </c>
      <c r="I17" s="49">
        <v>8019180.9000000004</v>
      </c>
      <c r="J17" s="50">
        <f t="shared" si="0"/>
        <v>4572784.0999999996</v>
      </c>
      <c r="K17" s="1"/>
      <c r="L17" s="44"/>
    </row>
    <row r="18" spans="2:12" x14ac:dyDescent="0.2">
      <c r="B18" s="45" t="s">
        <v>65</v>
      </c>
      <c r="C18" s="46">
        <v>123212</v>
      </c>
      <c r="D18" s="46">
        <v>7744870.2000000002</v>
      </c>
      <c r="E18" s="46">
        <v>30800</v>
      </c>
      <c r="F18" s="46">
        <v>43496</v>
      </c>
      <c r="G18" s="46">
        <v>551566.9</v>
      </c>
      <c r="H18" s="46">
        <v>79716</v>
      </c>
      <c r="I18" s="46">
        <v>7193303.2999999998</v>
      </c>
      <c r="J18" s="47">
        <f t="shared" si="0"/>
        <v>4738050.5</v>
      </c>
      <c r="K18" s="1"/>
      <c r="L18" s="44"/>
    </row>
    <row r="19" spans="2:12" x14ac:dyDescent="0.2">
      <c r="B19" s="48" t="s">
        <v>66</v>
      </c>
      <c r="C19" s="49">
        <v>167319</v>
      </c>
      <c r="D19" s="49">
        <v>10781786.5</v>
      </c>
      <c r="E19" s="49">
        <v>30800</v>
      </c>
      <c r="F19" s="49">
        <v>46280</v>
      </c>
      <c r="G19" s="49">
        <v>539853.80000000005</v>
      </c>
      <c r="H19" s="49">
        <v>121039</v>
      </c>
      <c r="I19" s="49">
        <v>10241932.699999999</v>
      </c>
      <c r="J19" s="50">
        <f t="shared" si="0"/>
        <v>6513931.4999999991</v>
      </c>
      <c r="K19" s="1"/>
      <c r="L19" s="44"/>
    </row>
    <row r="20" spans="2:12" x14ac:dyDescent="0.2">
      <c r="B20" s="45" t="s">
        <v>67</v>
      </c>
      <c r="C20" s="46">
        <v>47285</v>
      </c>
      <c r="D20" s="46">
        <v>2506838.4</v>
      </c>
      <c r="E20" s="46">
        <v>30800</v>
      </c>
      <c r="F20" s="46">
        <v>15279</v>
      </c>
      <c r="G20" s="46">
        <v>209487.6</v>
      </c>
      <c r="H20" s="46">
        <v>32006</v>
      </c>
      <c r="I20" s="46">
        <v>2297350.7999999998</v>
      </c>
      <c r="J20" s="47">
        <f t="shared" si="0"/>
        <v>1311565.9999999998</v>
      </c>
      <c r="K20" s="1"/>
      <c r="L20" s="44"/>
    </row>
    <row r="21" spans="2:12" x14ac:dyDescent="0.2">
      <c r="B21" s="48" t="s">
        <v>68</v>
      </c>
      <c r="C21" s="49">
        <v>32322</v>
      </c>
      <c r="D21" s="49">
        <v>1748969.2</v>
      </c>
      <c r="E21" s="49">
        <v>30800</v>
      </c>
      <c r="F21" s="49">
        <v>10867</v>
      </c>
      <c r="G21" s="49">
        <v>149661.9</v>
      </c>
      <c r="H21" s="49">
        <v>21455</v>
      </c>
      <c r="I21" s="49">
        <v>1599307.3</v>
      </c>
      <c r="J21" s="50">
        <f t="shared" si="0"/>
        <v>938493.3</v>
      </c>
      <c r="K21" s="1"/>
      <c r="L21" s="44"/>
    </row>
    <row r="22" spans="2:12" x14ac:dyDescent="0.2">
      <c r="B22" s="45" t="s">
        <v>69</v>
      </c>
      <c r="C22" s="46">
        <v>9236</v>
      </c>
      <c r="D22" s="46">
        <v>516322.4</v>
      </c>
      <c r="E22" s="46">
        <v>30800</v>
      </c>
      <c r="F22" s="46">
        <v>3044</v>
      </c>
      <c r="G22" s="46">
        <v>42384.1</v>
      </c>
      <c r="H22" s="46">
        <v>6192</v>
      </c>
      <c r="I22" s="46">
        <v>473938.3</v>
      </c>
      <c r="J22" s="47">
        <f t="shared" si="0"/>
        <v>283224.69999999995</v>
      </c>
      <c r="K22" s="1"/>
      <c r="L22" s="44"/>
    </row>
    <row r="23" spans="2:12" x14ac:dyDescent="0.2">
      <c r="B23" s="48" t="s">
        <v>70</v>
      </c>
      <c r="C23" s="49">
        <v>289841</v>
      </c>
      <c r="D23" s="49">
        <v>14983347.9</v>
      </c>
      <c r="E23" s="49">
        <v>30800</v>
      </c>
      <c r="F23" s="49">
        <v>95804</v>
      </c>
      <c r="G23" s="49">
        <v>1325579.7</v>
      </c>
      <c r="H23" s="49">
        <v>194037</v>
      </c>
      <c r="I23" s="49">
        <v>13657768.199999999</v>
      </c>
      <c r="J23" s="50">
        <f t="shared" si="0"/>
        <v>7681428.5999999987</v>
      </c>
      <c r="K23" s="1"/>
      <c r="L23" s="44"/>
    </row>
    <row r="24" spans="2:12" x14ac:dyDescent="0.2">
      <c r="B24" s="45" t="s">
        <v>71</v>
      </c>
      <c r="C24" s="46">
        <v>127631</v>
      </c>
      <c r="D24" s="46">
        <v>6320177.4000000004</v>
      </c>
      <c r="E24" s="46">
        <v>30800</v>
      </c>
      <c r="F24" s="46">
        <v>49388</v>
      </c>
      <c r="G24" s="46">
        <v>562346.80000000005</v>
      </c>
      <c r="H24" s="46">
        <v>78243</v>
      </c>
      <c r="I24" s="46">
        <v>5757830.5999999996</v>
      </c>
      <c r="J24" s="47">
        <f t="shared" si="0"/>
        <v>3347946.1999999997</v>
      </c>
      <c r="K24" s="1"/>
      <c r="L24" s="44"/>
    </row>
    <row r="25" spans="2:12" x14ac:dyDescent="0.2">
      <c r="B25" s="48" t="s">
        <v>72</v>
      </c>
      <c r="C25" s="49">
        <v>370463</v>
      </c>
      <c r="D25" s="49">
        <v>21744247.199999999</v>
      </c>
      <c r="E25" s="49">
        <v>30800</v>
      </c>
      <c r="F25" s="49">
        <v>98593</v>
      </c>
      <c r="G25" s="49">
        <v>1311836.5</v>
      </c>
      <c r="H25" s="49">
        <v>271870</v>
      </c>
      <c r="I25" s="49">
        <v>20432410.699999999</v>
      </c>
      <c r="J25" s="50">
        <f t="shared" si="0"/>
        <v>12058814.699999999</v>
      </c>
      <c r="K25" s="1"/>
      <c r="L25" s="44"/>
    </row>
    <row r="26" spans="2:12" x14ac:dyDescent="0.2">
      <c r="B26" s="45" t="s">
        <v>73</v>
      </c>
      <c r="C26" s="46">
        <v>152496</v>
      </c>
      <c r="D26" s="46">
        <v>8399348.0999999996</v>
      </c>
      <c r="E26" s="46">
        <v>30800</v>
      </c>
      <c r="F26" s="46">
        <v>46793</v>
      </c>
      <c r="G26" s="46">
        <v>649561.1</v>
      </c>
      <c r="H26" s="46">
        <v>105703</v>
      </c>
      <c r="I26" s="46">
        <v>7749787</v>
      </c>
      <c r="J26" s="47">
        <f t="shared" si="0"/>
        <v>4494134.5999999996</v>
      </c>
      <c r="K26" s="1"/>
      <c r="L26" s="44"/>
    </row>
    <row r="27" spans="2:12" x14ac:dyDescent="0.2">
      <c r="B27" s="48" t="s">
        <v>74</v>
      </c>
      <c r="C27" s="49">
        <v>220667</v>
      </c>
      <c r="D27" s="49">
        <v>11648889.199999999</v>
      </c>
      <c r="E27" s="49">
        <v>30800</v>
      </c>
      <c r="F27" s="49">
        <v>90543</v>
      </c>
      <c r="G27" s="49">
        <v>1129635.3</v>
      </c>
      <c r="H27" s="49">
        <v>130124</v>
      </c>
      <c r="I27" s="49">
        <v>10519253.9</v>
      </c>
      <c r="J27" s="50">
        <f t="shared" si="0"/>
        <v>6511434.7000000002</v>
      </c>
      <c r="K27" s="1"/>
      <c r="L27" s="44"/>
    </row>
    <row r="28" spans="2:12" x14ac:dyDescent="0.2">
      <c r="B28" s="45" t="s">
        <v>75</v>
      </c>
      <c r="C28" s="46">
        <v>429423</v>
      </c>
      <c r="D28" s="46">
        <v>26391601.399999999</v>
      </c>
      <c r="E28" s="46">
        <v>30800</v>
      </c>
      <c r="F28" s="46">
        <v>153452</v>
      </c>
      <c r="G28" s="46">
        <v>1733330</v>
      </c>
      <c r="H28" s="46">
        <v>275971</v>
      </c>
      <c r="I28" s="46">
        <v>24658271.399999999</v>
      </c>
      <c r="J28" s="47">
        <f t="shared" si="0"/>
        <v>16158364.599999998</v>
      </c>
      <c r="K28" s="1"/>
      <c r="L28" s="44"/>
    </row>
    <row r="29" spans="2:12" x14ac:dyDescent="0.2">
      <c r="B29" s="48" t="s">
        <v>76</v>
      </c>
      <c r="C29" s="49">
        <v>230829</v>
      </c>
      <c r="D29" s="49">
        <v>9728915.9000000004</v>
      </c>
      <c r="E29" s="49">
        <v>30800</v>
      </c>
      <c r="F29" s="49">
        <v>106618</v>
      </c>
      <c r="G29" s="49">
        <v>1004320.4</v>
      </c>
      <c r="H29" s="49">
        <v>124211</v>
      </c>
      <c r="I29" s="49">
        <v>8724595.5</v>
      </c>
      <c r="J29" s="50">
        <f t="shared" si="0"/>
        <v>4898896.6999999993</v>
      </c>
      <c r="K29" s="1"/>
      <c r="L29" s="44"/>
    </row>
    <row r="30" spans="2:12" x14ac:dyDescent="0.2">
      <c r="B30" s="45" t="s">
        <v>77</v>
      </c>
      <c r="C30" s="46">
        <v>104981</v>
      </c>
      <c r="D30" s="46">
        <v>5283623.3</v>
      </c>
      <c r="E30" s="46">
        <v>30800</v>
      </c>
      <c r="F30" s="46">
        <v>38790</v>
      </c>
      <c r="G30" s="46">
        <v>466180.4</v>
      </c>
      <c r="H30" s="46">
        <v>66191</v>
      </c>
      <c r="I30" s="46">
        <v>4817442.9000000004</v>
      </c>
      <c r="J30" s="47">
        <f t="shared" si="0"/>
        <v>2778760.1000000006</v>
      </c>
      <c r="K30" s="1"/>
      <c r="L30" s="44"/>
    </row>
    <row r="31" spans="2:12" x14ac:dyDescent="0.2">
      <c r="B31" s="48" t="s">
        <v>78</v>
      </c>
      <c r="C31" s="49">
        <v>258615</v>
      </c>
      <c r="D31" s="49">
        <v>18017955.5</v>
      </c>
      <c r="E31" s="49">
        <v>30800</v>
      </c>
      <c r="F31" s="49">
        <v>97521</v>
      </c>
      <c r="G31" s="49">
        <v>1027458</v>
      </c>
      <c r="H31" s="49">
        <v>161094</v>
      </c>
      <c r="I31" s="49">
        <v>16990497.5</v>
      </c>
      <c r="J31" s="50">
        <f t="shared" si="0"/>
        <v>12028802.300000001</v>
      </c>
      <c r="K31" s="1"/>
      <c r="L31" s="44"/>
    </row>
    <row r="32" spans="2:12" x14ac:dyDescent="0.2">
      <c r="B32" s="45" t="s">
        <v>79</v>
      </c>
      <c r="C32" s="46">
        <v>44245</v>
      </c>
      <c r="D32" s="46">
        <v>1973416.5</v>
      </c>
      <c r="E32" s="46">
        <v>30800</v>
      </c>
      <c r="F32" s="46">
        <v>17430</v>
      </c>
      <c r="G32" s="46">
        <v>222721.8</v>
      </c>
      <c r="H32" s="46">
        <v>26815</v>
      </c>
      <c r="I32" s="46">
        <v>1750694.7</v>
      </c>
      <c r="J32" s="47">
        <f t="shared" si="0"/>
        <v>924792.7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4932933</v>
      </c>
      <c r="D33" s="54">
        <f>SUM(D7:D32)</f>
        <v>287141773.70000005</v>
      </c>
      <c r="E33" s="54">
        <f>AVERAGE(E7:E32)</f>
        <v>30800</v>
      </c>
      <c r="F33" s="54">
        <f>SUM(F7:F32)</f>
        <v>1654142</v>
      </c>
      <c r="G33" s="54">
        <f>SUM(G7:G32)</f>
        <v>19947925.099999998</v>
      </c>
      <c r="H33" s="54">
        <f>SUM(H7:H32)</f>
        <v>3278791</v>
      </c>
      <c r="I33" s="54">
        <f>SUM(I7:I32)</f>
        <v>267193848.59999999</v>
      </c>
      <c r="J33" s="55">
        <f>SUM(J7:J32)</f>
        <v>166207085.79999995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2013</v>
      </c>
      <c r="C1" s="58"/>
      <c r="D1" s="58"/>
    </row>
    <row r="2" spans="1:4" ht="15.75" customHeight="1" x14ac:dyDescent="0.25">
      <c r="B2" s="59" t="str">
        <f>Info!A4</f>
        <v>Reference year 2017</v>
      </c>
      <c r="C2" s="60"/>
    </row>
    <row r="3" spans="1:4" x14ac:dyDescent="0.2">
      <c r="B3" s="61"/>
      <c r="C3" s="20" t="str">
        <f>Info!$C$28</f>
        <v>FA_2017_20160519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ITS_2017_2013.xlsx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1981356.7295937899</v>
      </c>
    </row>
    <row r="8" spans="1:4" ht="15" customHeight="1" x14ac:dyDescent="0.2">
      <c r="A8" s="68"/>
      <c r="B8" s="71" t="s">
        <v>55</v>
      </c>
      <c r="C8" s="72">
        <v>654088.45111694804</v>
      </c>
    </row>
    <row r="9" spans="1:4" ht="15" customHeight="1" x14ac:dyDescent="0.2">
      <c r="A9" s="68"/>
      <c r="B9" s="73" t="s">
        <v>56</v>
      </c>
      <c r="C9" s="74">
        <v>266549.56178176298</v>
      </c>
    </row>
    <row r="10" spans="1:4" ht="15" customHeight="1" x14ac:dyDescent="0.2">
      <c r="A10" s="68"/>
      <c r="B10" s="71" t="s">
        <v>57</v>
      </c>
      <c r="C10" s="72">
        <v>29321.309551462498</v>
      </c>
    </row>
    <row r="11" spans="1:4" ht="15" customHeight="1" x14ac:dyDescent="0.2">
      <c r="A11" s="68"/>
      <c r="B11" s="73" t="s">
        <v>58</v>
      </c>
      <c r="C11" s="74">
        <v>138082.90128442799</v>
      </c>
    </row>
    <row r="12" spans="1:4" ht="15" customHeight="1" x14ac:dyDescent="0.2">
      <c r="A12" s="68"/>
      <c r="B12" s="71" t="s">
        <v>59</v>
      </c>
      <c r="C12" s="72">
        <v>32092.217396644999</v>
      </c>
    </row>
    <row r="13" spans="1:4" ht="15" customHeight="1" x14ac:dyDescent="0.2">
      <c r="A13" s="68"/>
      <c r="B13" s="73" t="s">
        <v>60</v>
      </c>
      <c r="C13" s="74">
        <v>32968.284515790401</v>
      </c>
    </row>
    <row r="14" spans="1:4" ht="15" customHeight="1" x14ac:dyDescent="0.2">
      <c r="A14" s="68"/>
      <c r="B14" s="71" t="s">
        <v>61</v>
      </c>
      <c r="C14" s="72">
        <v>48388.682241288603</v>
      </c>
    </row>
    <row r="15" spans="1:4" ht="15" customHeight="1" x14ac:dyDescent="0.2">
      <c r="A15" s="68"/>
      <c r="B15" s="73" t="s">
        <v>62</v>
      </c>
      <c r="C15" s="74">
        <v>213825.32358598799</v>
      </c>
    </row>
    <row r="16" spans="1:4" ht="15" customHeight="1" x14ac:dyDescent="0.2">
      <c r="A16" s="68"/>
      <c r="B16" s="71" t="s">
        <v>63</v>
      </c>
      <c r="C16" s="72">
        <v>235873.43382037501</v>
      </c>
    </row>
    <row r="17" spans="1:3" ht="15" customHeight="1" x14ac:dyDescent="0.2">
      <c r="A17" s="68"/>
      <c r="B17" s="73" t="s">
        <v>64</v>
      </c>
      <c r="C17" s="74">
        <v>159138.91290828501</v>
      </c>
    </row>
    <row r="18" spans="1:3" ht="15" customHeight="1" x14ac:dyDescent="0.2">
      <c r="A18" s="68"/>
      <c r="B18" s="71" t="s">
        <v>65</v>
      </c>
      <c r="C18" s="72">
        <v>709284.96739313903</v>
      </c>
    </row>
    <row r="19" spans="1:3" ht="15" customHeight="1" x14ac:dyDescent="0.2">
      <c r="A19" s="68"/>
      <c r="B19" s="73" t="s">
        <v>66</v>
      </c>
      <c r="C19" s="74">
        <v>379811.895395161</v>
      </c>
    </row>
    <row r="20" spans="1:3" ht="15" customHeight="1" x14ac:dyDescent="0.2">
      <c r="A20" s="68"/>
      <c r="B20" s="71" t="s">
        <v>67</v>
      </c>
      <c r="C20" s="72">
        <v>159834.12738600301</v>
      </c>
    </row>
    <row r="21" spans="1:3" ht="15" customHeight="1" x14ac:dyDescent="0.2">
      <c r="A21" s="68"/>
      <c r="B21" s="73" t="s">
        <v>68</v>
      </c>
      <c r="C21" s="74">
        <v>38516.880187533403</v>
      </c>
    </row>
    <row r="22" spans="1:3" ht="15" customHeight="1" x14ac:dyDescent="0.2">
      <c r="A22" s="68"/>
      <c r="B22" s="71" t="s">
        <v>69</v>
      </c>
      <c r="C22" s="72">
        <v>8913.9946700501405</v>
      </c>
    </row>
    <row r="23" spans="1:3" ht="15" customHeight="1" x14ac:dyDescent="0.2">
      <c r="A23" s="68"/>
      <c r="B23" s="73" t="s">
        <v>70</v>
      </c>
      <c r="C23" s="74">
        <v>518059.99864818202</v>
      </c>
    </row>
    <row r="24" spans="1:3" ht="15" customHeight="1" x14ac:dyDescent="0.2">
      <c r="A24" s="68"/>
      <c r="B24" s="71" t="s">
        <v>71</v>
      </c>
      <c r="C24" s="72">
        <v>389798.25645478</v>
      </c>
    </row>
    <row r="25" spans="1:3" ht="15" customHeight="1" x14ac:dyDescent="0.2">
      <c r="A25" s="68"/>
      <c r="B25" s="73" t="s">
        <v>72</v>
      </c>
      <c r="C25" s="74">
        <v>607618.04111036099</v>
      </c>
    </row>
    <row r="26" spans="1:3" ht="15" customHeight="1" x14ac:dyDescent="0.2">
      <c r="A26" s="68"/>
      <c r="B26" s="71" t="s">
        <v>73</v>
      </c>
      <c r="C26" s="72">
        <v>277724.170444088</v>
      </c>
    </row>
    <row r="27" spans="1:3" ht="15" customHeight="1" x14ac:dyDescent="0.2">
      <c r="A27" s="68"/>
      <c r="B27" s="73" t="s">
        <v>74</v>
      </c>
      <c r="C27" s="74">
        <v>890870.37209204398</v>
      </c>
    </row>
    <row r="28" spans="1:3" ht="15" customHeight="1" x14ac:dyDescent="0.2">
      <c r="A28" s="68"/>
      <c r="B28" s="71" t="s">
        <v>75</v>
      </c>
      <c r="C28" s="72">
        <v>1259225.91898272</v>
      </c>
    </row>
    <row r="29" spans="1:3" ht="15" customHeight="1" x14ac:dyDescent="0.2">
      <c r="A29" s="68"/>
      <c r="B29" s="73" t="s">
        <v>76</v>
      </c>
      <c r="C29" s="74">
        <v>408018.845676834</v>
      </c>
    </row>
    <row r="30" spans="1:3" ht="15" customHeight="1" x14ac:dyDescent="0.2">
      <c r="A30" s="68"/>
      <c r="B30" s="71" t="s">
        <v>77</v>
      </c>
      <c r="C30" s="72">
        <v>263456.21249401697</v>
      </c>
    </row>
    <row r="31" spans="1:3" ht="15" customHeight="1" x14ac:dyDescent="0.2">
      <c r="A31" s="68"/>
      <c r="B31" s="73" t="s">
        <v>78</v>
      </c>
      <c r="C31" s="74">
        <v>2512936.5972793102</v>
      </c>
    </row>
    <row r="32" spans="1:3" ht="15" customHeight="1" x14ac:dyDescent="0.2">
      <c r="A32" s="68"/>
      <c r="B32" s="71" t="s">
        <v>79</v>
      </c>
      <c r="C32" s="72">
        <v>94751.1809238399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12310507.266934825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2013</v>
      </c>
      <c r="B1" s="57"/>
      <c r="C1" s="57"/>
    </row>
    <row r="2" spans="1:5" ht="18.75" customHeight="1" x14ac:dyDescent="0.2">
      <c r="A2" s="78" t="str">
        <f>Info!A4</f>
        <v>Reference year 2017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FA_2017_20160519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382507147</v>
      </c>
      <c r="C9" s="88">
        <f t="shared" ref="C9:C34" si="0">C$35</f>
        <v>1.4999999999999999E-2</v>
      </c>
      <c r="D9" s="89">
        <f t="shared" ref="D9:D34" si="1">B9*C9</f>
        <v>5737607.2050000001</v>
      </c>
    </row>
    <row r="10" spans="1:5" ht="15" customHeight="1" x14ac:dyDescent="0.2">
      <c r="A10" s="45" t="s">
        <v>55</v>
      </c>
      <c r="B10" s="90">
        <v>156426268.13699999</v>
      </c>
      <c r="C10" s="91">
        <f t="shared" si="0"/>
        <v>1.4999999999999999E-2</v>
      </c>
      <c r="D10" s="92">
        <f t="shared" si="1"/>
        <v>2346394.0220549996</v>
      </c>
    </row>
    <row r="11" spans="1:5" ht="15" customHeight="1" x14ac:dyDescent="0.2">
      <c r="A11" s="48" t="s">
        <v>56</v>
      </c>
      <c r="B11" s="93">
        <v>75252755.562999994</v>
      </c>
      <c r="C11" s="94">
        <f t="shared" si="0"/>
        <v>1.4999999999999999E-2</v>
      </c>
      <c r="D11" s="95">
        <f t="shared" si="1"/>
        <v>1128791.3334449998</v>
      </c>
    </row>
    <row r="12" spans="1:5" ht="15" customHeight="1" x14ac:dyDescent="0.2">
      <c r="A12" s="45" t="s">
        <v>57</v>
      </c>
      <c r="B12" s="90">
        <v>6106405.9840000002</v>
      </c>
      <c r="C12" s="91">
        <f t="shared" si="0"/>
        <v>1.4999999999999999E-2</v>
      </c>
      <c r="D12" s="92">
        <f t="shared" si="1"/>
        <v>91596.089760000003</v>
      </c>
    </row>
    <row r="13" spans="1:5" ht="15" customHeight="1" x14ac:dyDescent="0.2">
      <c r="A13" s="48" t="s">
        <v>58</v>
      </c>
      <c r="B13" s="93">
        <v>96490559.600999996</v>
      </c>
      <c r="C13" s="94">
        <f t="shared" si="0"/>
        <v>1.4999999999999999E-2</v>
      </c>
      <c r="D13" s="95">
        <f t="shared" si="1"/>
        <v>1447358.394015</v>
      </c>
    </row>
    <row r="14" spans="1:5" ht="15" customHeight="1" x14ac:dyDescent="0.2">
      <c r="A14" s="45" t="s">
        <v>59</v>
      </c>
      <c r="B14" s="90">
        <v>10446743.108999999</v>
      </c>
      <c r="C14" s="91">
        <f t="shared" si="0"/>
        <v>1.4999999999999999E-2</v>
      </c>
      <c r="D14" s="92">
        <f t="shared" si="1"/>
        <v>156701.14663499998</v>
      </c>
    </row>
    <row r="15" spans="1:5" ht="15" customHeight="1" x14ac:dyDescent="0.2">
      <c r="A15" s="48" t="s">
        <v>60</v>
      </c>
      <c r="B15" s="93">
        <v>27875579.976</v>
      </c>
      <c r="C15" s="94">
        <f t="shared" si="0"/>
        <v>1.4999999999999999E-2</v>
      </c>
      <c r="D15" s="95">
        <f t="shared" si="1"/>
        <v>418133.69964000001</v>
      </c>
    </row>
    <row r="16" spans="1:5" ht="15" customHeight="1" x14ac:dyDescent="0.2">
      <c r="A16" s="45" t="s">
        <v>61</v>
      </c>
      <c r="B16" s="90">
        <v>6967770.2350000003</v>
      </c>
      <c r="C16" s="91">
        <f t="shared" si="0"/>
        <v>1.4999999999999999E-2</v>
      </c>
      <c r="D16" s="92">
        <f t="shared" si="1"/>
        <v>104516.553525</v>
      </c>
    </row>
    <row r="17" spans="1:4" ht="15" customHeight="1" x14ac:dyDescent="0.2">
      <c r="A17" s="48" t="s">
        <v>62</v>
      </c>
      <c r="B17" s="93">
        <v>57395318.804218002</v>
      </c>
      <c r="C17" s="94">
        <f t="shared" si="0"/>
        <v>1.4999999999999999E-2</v>
      </c>
      <c r="D17" s="95">
        <f t="shared" si="1"/>
        <v>860929.78206326999</v>
      </c>
    </row>
    <row r="18" spans="1:4" ht="15" customHeight="1" x14ac:dyDescent="0.2">
      <c r="A18" s="45" t="s">
        <v>63</v>
      </c>
      <c r="B18" s="90">
        <v>27962351.065000001</v>
      </c>
      <c r="C18" s="91">
        <f t="shared" si="0"/>
        <v>1.4999999999999999E-2</v>
      </c>
      <c r="D18" s="92">
        <f t="shared" si="1"/>
        <v>419435.26597499999</v>
      </c>
    </row>
    <row r="19" spans="1:4" ht="15" customHeight="1" x14ac:dyDescent="0.2">
      <c r="A19" s="48" t="s">
        <v>64</v>
      </c>
      <c r="B19" s="93">
        <v>24130890.631000001</v>
      </c>
      <c r="C19" s="94">
        <f t="shared" si="0"/>
        <v>1.4999999999999999E-2</v>
      </c>
      <c r="D19" s="95">
        <f t="shared" si="1"/>
        <v>361963.35946499999</v>
      </c>
    </row>
    <row r="20" spans="1:4" ht="15" customHeight="1" x14ac:dyDescent="0.2">
      <c r="A20" s="45" t="s">
        <v>65</v>
      </c>
      <c r="B20" s="90">
        <v>54535126.140000001</v>
      </c>
      <c r="C20" s="91">
        <f t="shared" si="0"/>
        <v>1.4999999999999999E-2</v>
      </c>
      <c r="D20" s="92">
        <f t="shared" si="1"/>
        <v>818026.89209999994</v>
      </c>
    </row>
    <row r="21" spans="1:4" ht="15" customHeight="1" x14ac:dyDescent="0.2">
      <c r="A21" s="48" t="s">
        <v>66</v>
      </c>
      <c r="B21" s="93">
        <v>40733054.185999997</v>
      </c>
      <c r="C21" s="94">
        <f t="shared" si="0"/>
        <v>1.4999999999999999E-2</v>
      </c>
      <c r="D21" s="95">
        <f t="shared" si="1"/>
        <v>610995.81278999988</v>
      </c>
    </row>
    <row r="22" spans="1:4" ht="15" customHeight="1" x14ac:dyDescent="0.2">
      <c r="A22" s="45" t="s">
        <v>67</v>
      </c>
      <c r="B22" s="90">
        <v>12491979.541999999</v>
      </c>
      <c r="C22" s="91">
        <f t="shared" si="0"/>
        <v>1.4999999999999999E-2</v>
      </c>
      <c r="D22" s="92">
        <f t="shared" si="1"/>
        <v>187379.69312999997</v>
      </c>
    </row>
    <row r="23" spans="1:4" ht="15" customHeight="1" x14ac:dyDescent="0.2">
      <c r="A23" s="48" t="s">
        <v>68</v>
      </c>
      <c r="B23" s="93">
        <v>13352528.439999999</v>
      </c>
      <c r="C23" s="94">
        <f t="shared" si="0"/>
        <v>1.4999999999999999E-2</v>
      </c>
      <c r="D23" s="95">
        <f t="shared" si="1"/>
        <v>200287.92659999998</v>
      </c>
    </row>
    <row r="24" spans="1:4" ht="15" customHeight="1" x14ac:dyDescent="0.2">
      <c r="A24" s="45" t="s">
        <v>69</v>
      </c>
      <c r="B24" s="90">
        <v>4323102.8380000005</v>
      </c>
      <c r="C24" s="91">
        <f t="shared" si="0"/>
        <v>1.4999999999999999E-2</v>
      </c>
      <c r="D24" s="92">
        <f t="shared" si="1"/>
        <v>64846.542570000005</v>
      </c>
    </row>
    <row r="25" spans="1:4" ht="15" customHeight="1" x14ac:dyDescent="0.2">
      <c r="A25" s="48" t="s">
        <v>70</v>
      </c>
      <c r="B25" s="93">
        <v>94055640.180000007</v>
      </c>
      <c r="C25" s="94">
        <f t="shared" si="0"/>
        <v>1.4999999999999999E-2</v>
      </c>
      <c r="D25" s="95">
        <f t="shared" si="1"/>
        <v>1410834.6027000002</v>
      </c>
    </row>
    <row r="26" spans="1:4" ht="15" customHeight="1" x14ac:dyDescent="0.2">
      <c r="A26" s="45" t="s">
        <v>71</v>
      </c>
      <c r="B26" s="90">
        <v>55359319.880000003</v>
      </c>
      <c r="C26" s="91">
        <f t="shared" si="0"/>
        <v>1.4999999999999999E-2</v>
      </c>
      <c r="D26" s="92">
        <f t="shared" si="1"/>
        <v>830389.79819999996</v>
      </c>
    </row>
    <row r="27" spans="1:4" ht="15" customHeight="1" x14ac:dyDescent="0.2">
      <c r="A27" s="48" t="s">
        <v>72</v>
      </c>
      <c r="B27" s="93">
        <v>108448880.633249</v>
      </c>
      <c r="C27" s="94">
        <f t="shared" si="0"/>
        <v>1.4999999999999999E-2</v>
      </c>
      <c r="D27" s="95">
        <f t="shared" si="1"/>
        <v>1626733.2094987349</v>
      </c>
    </row>
    <row r="28" spans="1:4" ht="15" customHeight="1" x14ac:dyDescent="0.2">
      <c r="A28" s="45" t="s">
        <v>73</v>
      </c>
      <c r="B28" s="90">
        <v>48930008.299999997</v>
      </c>
      <c r="C28" s="91">
        <f t="shared" si="0"/>
        <v>1.4999999999999999E-2</v>
      </c>
      <c r="D28" s="92">
        <f t="shared" si="1"/>
        <v>733950.12449999992</v>
      </c>
    </row>
    <row r="29" spans="1:4" ht="15" customHeight="1" x14ac:dyDescent="0.2">
      <c r="A29" s="48" t="s">
        <v>74</v>
      </c>
      <c r="B29" s="93">
        <v>55730658.695</v>
      </c>
      <c r="C29" s="94">
        <f t="shared" si="0"/>
        <v>1.4999999999999999E-2</v>
      </c>
      <c r="D29" s="95">
        <f t="shared" si="1"/>
        <v>835959.88042499998</v>
      </c>
    </row>
    <row r="30" spans="1:4" ht="15" customHeight="1" x14ac:dyDescent="0.2">
      <c r="A30" s="45" t="s">
        <v>75</v>
      </c>
      <c r="B30" s="90">
        <v>132785568.399</v>
      </c>
      <c r="C30" s="91">
        <f t="shared" si="0"/>
        <v>1.4999999999999999E-2</v>
      </c>
      <c r="D30" s="92">
        <f t="shared" si="1"/>
        <v>1991783.525985</v>
      </c>
    </row>
    <row r="31" spans="1:4" ht="15" customHeight="1" x14ac:dyDescent="0.2">
      <c r="A31" s="48" t="s">
        <v>76</v>
      </c>
      <c r="B31" s="93">
        <v>45412925.236000001</v>
      </c>
      <c r="C31" s="94">
        <f t="shared" si="0"/>
        <v>1.4999999999999999E-2</v>
      </c>
      <c r="D31" s="95">
        <f t="shared" si="1"/>
        <v>681193.87853999995</v>
      </c>
    </row>
    <row r="32" spans="1:4" ht="15" customHeight="1" x14ac:dyDescent="0.2">
      <c r="A32" s="45" t="s">
        <v>77</v>
      </c>
      <c r="B32" s="90">
        <v>17244244.807</v>
      </c>
      <c r="C32" s="91">
        <f t="shared" si="0"/>
        <v>1.4999999999999999E-2</v>
      </c>
      <c r="D32" s="92">
        <f t="shared" si="1"/>
        <v>258663.67210500001</v>
      </c>
    </row>
    <row r="33" spans="1:4" ht="15" customHeight="1" x14ac:dyDescent="0.2">
      <c r="A33" s="48" t="s">
        <v>78</v>
      </c>
      <c r="B33" s="93">
        <v>105443863.031</v>
      </c>
      <c r="C33" s="94">
        <f t="shared" si="0"/>
        <v>1.4999999999999999E-2</v>
      </c>
      <c r="D33" s="95">
        <f t="shared" si="1"/>
        <v>1581657.9454649999</v>
      </c>
    </row>
    <row r="34" spans="1:4" ht="15" customHeight="1" x14ac:dyDescent="0.2">
      <c r="A34" s="45" t="s">
        <v>79</v>
      </c>
      <c r="B34" s="90">
        <v>6668102</v>
      </c>
      <c r="C34" s="91">
        <f t="shared" si="0"/>
        <v>1.4999999999999999E-2</v>
      </c>
      <c r="D34" s="92">
        <f t="shared" si="1"/>
        <v>100021.53</v>
      </c>
    </row>
    <row r="35" spans="1:4" s="51" customFormat="1" ht="18.75" customHeight="1" x14ac:dyDescent="0.2">
      <c r="A35" s="96" t="s">
        <v>80</v>
      </c>
      <c r="B35" s="97">
        <f>SUM(B9:B34)</f>
        <v>1667076792.412467</v>
      </c>
      <c r="C35" s="98">
        <v>1.4999999999999999E-2</v>
      </c>
      <c r="D35" s="99">
        <f>SUM(D9:D34)</f>
        <v>25006151.886187002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2013</v>
      </c>
      <c r="B1" s="101"/>
      <c r="D1" s="102"/>
      <c r="E1" s="102"/>
    </row>
    <row r="2" spans="1:7" ht="15.75" customHeight="1" x14ac:dyDescent="0.2">
      <c r="A2" s="103" t="str">
        <f>Info!A4</f>
        <v>Reference year 2017</v>
      </c>
      <c r="B2" s="104"/>
      <c r="C2" s="103"/>
      <c r="D2" s="102"/>
      <c r="E2" s="102"/>
    </row>
    <row r="3" spans="1:7" x14ac:dyDescent="0.2">
      <c r="D3" s="20" t="str">
        <f>Info!$C$28</f>
        <v>FA_2017_20160519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12384068</v>
      </c>
      <c r="C9" s="42">
        <v>474734.15379999997</v>
      </c>
      <c r="D9" s="112">
        <f t="shared" ref="D9:D34" si="0">B9+C9</f>
        <v>12858802.1538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6043023.9000000004</v>
      </c>
      <c r="C10" s="46">
        <v>67819.942599999995</v>
      </c>
      <c r="D10" s="115">
        <f t="shared" si="0"/>
        <v>6110843.8426000001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3124346.8</v>
      </c>
      <c r="C11" s="49">
        <v>117910.2046</v>
      </c>
      <c r="D11" s="116">
        <f t="shared" si="0"/>
        <v>3242257.0045999996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226102.8</v>
      </c>
      <c r="C12" s="46">
        <v>865.3723</v>
      </c>
      <c r="D12" s="115">
        <f t="shared" si="0"/>
        <v>226968.17229999998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1242681.2</v>
      </c>
      <c r="C13" s="49">
        <v>108202.0707</v>
      </c>
      <c r="D13" s="116">
        <f t="shared" si="0"/>
        <v>1350883.2707</v>
      </c>
    </row>
    <row r="14" spans="1:7" x14ac:dyDescent="0.2">
      <c r="A14" s="45" t="s">
        <v>59</v>
      </c>
      <c r="B14" s="46">
        <v>289711</v>
      </c>
      <c r="C14" s="46">
        <v>12891.083000000001</v>
      </c>
      <c r="D14" s="115">
        <f t="shared" si="0"/>
        <v>302602.08299999998</v>
      </c>
    </row>
    <row r="15" spans="1:7" x14ac:dyDescent="0.2">
      <c r="A15" s="48" t="s">
        <v>60</v>
      </c>
      <c r="B15" s="49">
        <v>473069.4</v>
      </c>
      <c r="C15" s="49">
        <v>28624.992200000001</v>
      </c>
      <c r="D15" s="116">
        <f t="shared" si="0"/>
        <v>501694.3922</v>
      </c>
    </row>
    <row r="16" spans="1:7" x14ac:dyDescent="0.2">
      <c r="A16" s="45" t="s">
        <v>61</v>
      </c>
      <c r="B16" s="46">
        <v>174142.3</v>
      </c>
      <c r="C16" s="46">
        <v>48409.7114</v>
      </c>
      <c r="D16" s="115">
        <f t="shared" si="0"/>
        <v>222552.01139999999</v>
      </c>
    </row>
    <row r="17" spans="1:4" x14ac:dyDescent="0.2">
      <c r="A17" s="48" t="s">
        <v>62</v>
      </c>
      <c r="B17" s="49">
        <v>2391716.2000000002</v>
      </c>
      <c r="C17" s="49">
        <v>1324225.5571999999</v>
      </c>
      <c r="D17" s="116">
        <f t="shared" si="0"/>
        <v>3715941.7571999999</v>
      </c>
    </row>
    <row r="18" spans="1:4" x14ac:dyDescent="0.2">
      <c r="A18" s="45" t="s">
        <v>63</v>
      </c>
      <c r="B18" s="46">
        <v>1844640.4</v>
      </c>
      <c r="C18" s="46">
        <v>416419.89549999998</v>
      </c>
      <c r="D18" s="115">
        <f t="shared" si="0"/>
        <v>2261060.2955</v>
      </c>
    </row>
    <row r="19" spans="1:4" x14ac:dyDescent="0.2">
      <c r="A19" s="48" t="s">
        <v>64</v>
      </c>
      <c r="B19" s="49">
        <v>1276613</v>
      </c>
      <c r="C19" s="49">
        <v>10214.543100000001</v>
      </c>
      <c r="D19" s="116">
        <f t="shared" si="0"/>
        <v>1286827.5430999999</v>
      </c>
    </row>
    <row r="20" spans="1:4" x14ac:dyDescent="0.2">
      <c r="A20" s="45" t="s">
        <v>65</v>
      </c>
      <c r="B20" s="46">
        <v>1599994.3</v>
      </c>
      <c r="C20" s="46">
        <v>1628169.4021000001</v>
      </c>
      <c r="D20" s="115">
        <f t="shared" si="0"/>
        <v>3228163.7021000003</v>
      </c>
    </row>
    <row r="21" spans="1:4" x14ac:dyDescent="0.2">
      <c r="A21" s="48" t="s">
        <v>66</v>
      </c>
      <c r="B21" s="49">
        <v>1260805.3</v>
      </c>
      <c r="C21" s="49">
        <v>166432.45189999999</v>
      </c>
      <c r="D21" s="116">
        <f t="shared" si="0"/>
        <v>1427237.7519</v>
      </c>
    </row>
    <row r="22" spans="1:4" x14ac:dyDescent="0.2">
      <c r="A22" s="45" t="s">
        <v>67</v>
      </c>
      <c r="B22" s="46">
        <v>357571.5</v>
      </c>
      <c r="C22" s="46">
        <v>366402.8676</v>
      </c>
      <c r="D22" s="115">
        <f t="shared" si="0"/>
        <v>723974.3676</v>
      </c>
    </row>
    <row r="23" spans="1:4" x14ac:dyDescent="0.2">
      <c r="A23" s="48" t="s">
        <v>68</v>
      </c>
      <c r="B23" s="49">
        <v>335901.7</v>
      </c>
      <c r="C23" s="49">
        <v>11719.9036</v>
      </c>
      <c r="D23" s="116">
        <f t="shared" si="0"/>
        <v>347621.60360000003</v>
      </c>
    </row>
    <row r="24" spans="1:4" x14ac:dyDescent="0.2">
      <c r="A24" s="45" t="s">
        <v>69</v>
      </c>
      <c r="B24" s="46">
        <v>81436</v>
      </c>
      <c r="C24" s="46">
        <v>2609.2673</v>
      </c>
      <c r="D24" s="115">
        <f t="shared" si="0"/>
        <v>84045.267300000007</v>
      </c>
    </row>
    <row r="25" spans="1:4" x14ac:dyDescent="0.2">
      <c r="A25" s="48" t="s">
        <v>70</v>
      </c>
      <c r="B25" s="49">
        <v>2966628.1</v>
      </c>
      <c r="C25" s="49">
        <v>242716.94209999999</v>
      </c>
      <c r="D25" s="116">
        <f t="shared" si="0"/>
        <v>3209345.0421000002</v>
      </c>
    </row>
    <row r="26" spans="1:4" x14ac:dyDescent="0.2">
      <c r="A26" s="45" t="s">
        <v>71</v>
      </c>
      <c r="B26" s="46">
        <v>895355.2</v>
      </c>
      <c r="C26" s="46">
        <v>24018.070800000001</v>
      </c>
      <c r="D26" s="115">
        <f t="shared" si="0"/>
        <v>919373.27079999994</v>
      </c>
    </row>
    <row r="27" spans="1:4" x14ac:dyDescent="0.2">
      <c r="A27" s="48" t="s">
        <v>72</v>
      </c>
      <c r="B27" s="49">
        <v>3784886.4</v>
      </c>
      <c r="C27" s="49">
        <v>28463.435700000002</v>
      </c>
      <c r="D27" s="116">
        <f t="shared" si="0"/>
        <v>3813349.8356999997</v>
      </c>
    </row>
    <row r="28" spans="1:4" x14ac:dyDescent="0.2">
      <c r="A28" s="45" t="s">
        <v>73</v>
      </c>
      <c r="B28" s="46">
        <v>1371524.3</v>
      </c>
      <c r="C28" s="46">
        <v>19735.963899999999</v>
      </c>
      <c r="D28" s="115">
        <f t="shared" si="0"/>
        <v>1391260.2639000001</v>
      </c>
    </row>
    <row r="29" spans="1:4" x14ac:dyDescent="0.2">
      <c r="A29" s="48" t="s">
        <v>74</v>
      </c>
      <c r="B29" s="49">
        <v>2664224.1</v>
      </c>
      <c r="C29" s="49">
        <v>247541.42790000001</v>
      </c>
      <c r="D29" s="116">
        <f t="shared" si="0"/>
        <v>2911765.5279000001</v>
      </c>
    </row>
    <row r="30" spans="1:4" x14ac:dyDescent="0.2">
      <c r="A30" s="45" t="s">
        <v>75</v>
      </c>
      <c r="B30" s="46">
        <v>3383486.2</v>
      </c>
      <c r="C30" s="46">
        <v>1745162.2438999999</v>
      </c>
      <c r="D30" s="115">
        <f t="shared" si="0"/>
        <v>5128648.4439000003</v>
      </c>
    </row>
    <row r="31" spans="1:4" x14ac:dyDescent="0.2">
      <c r="A31" s="48" t="s">
        <v>76</v>
      </c>
      <c r="B31" s="49">
        <v>1359967.4</v>
      </c>
      <c r="C31" s="49">
        <v>10787.941000000001</v>
      </c>
      <c r="D31" s="116">
        <f t="shared" si="0"/>
        <v>1370755.341</v>
      </c>
    </row>
    <row r="32" spans="1:4" x14ac:dyDescent="0.2">
      <c r="A32" s="45" t="s">
        <v>77</v>
      </c>
      <c r="B32" s="46">
        <v>937885.3</v>
      </c>
      <c r="C32" s="46">
        <v>1823664.4916000001</v>
      </c>
      <c r="D32" s="115">
        <f t="shared" si="0"/>
        <v>2761549.7916000001</v>
      </c>
    </row>
    <row r="33" spans="1:6" x14ac:dyDescent="0.2">
      <c r="A33" s="48" t="s">
        <v>78</v>
      </c>
      <c r="B33" s="49">
        <v>4549114.7</v>
      </c>
      <c r="C33" s="49">
        <v>1132143.1895000001</v>
      </c>
      <c r="D33" s="116">
        <f t="shared" si="0"/>
        <v>5681257.8895000005</v>
      </c>
    </row>
    <row r="34" spans="1:6" x14ac:dyDescent="0.2">
      <c r="A34" s="119" t="s">
        <v>79</v>
      </c>
      <c r="B34" s="46">
        <v>410907.2</v>
      </c>
      <c r="C34" s="46">
        <v>5599.4288999999999</v>
      </c>
      <c r="D34" s="115">
        <f t="shared" si="0"/>
        <v>416506.62890000001</v>
      </c>
    </row>
    <row r="35" spans="1:6" s="51" customFormat="1" x14ac:dyDescent="0.2">
      <c r="A35" s="53" t="s">
        <v>80</v>
      </c>
      <c r="B35" s="120">
        <f>SUM(B9:B34)</f>
        <v>55429802.700000003</v>
      </c>
      <c r="C35" s="120">
        <f>SUM(C9:C34)</f>
        <v>10065484.554199999</v>
      </c>
      <c r="D35" s="55">
        <f>SUM(D9:D34)</f>
        <v>65495287.254199997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2013</v>
      </c>
      <c r="D1" s="17"/>
      <c r="E1" s="18" t="str">
        <f>Info!A4</f>
        <v>Reference year 2017</v>
      </c>
      <c r="I1" s="20" t="str">
        <f>Info!$C$28</f>
        <v>FA_2017_20160519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33841.822</v>
      </c>
      <c r="D7" s="42">
        <v>13513.6507</v>
      </c>
      <c r="E7" s="124">
        <f t="shared" ref="E7:E32" si="0">D7-C7</f>
        <v>-20328.171300000002</v>
      </c>
      <c r="F7" s="42">
        <v>3495440.5429277099</v>
      </c>
      <c r="G7" s="124">
        <f>PI!J7+ITS!C7+LE!D9</f>
        <v>50490254.383393794</v>
      </c>
      <c r="H7" s="125">
        <f t="shared" ref="H7:H33" si="1">G7/F7</f>
        <v>14.444603981478163</v>
      </c>
      <c r="I7" s="126">
        <f t="shared" ref="I7:I32" si="2">E7*H7</f>
        <v>-293632.38409615017</v>
      </c>
    </row>
    <row r="8" spans="1:9" x14ac:dyDescent="0.2">
      <c r="B8" s="45" t="s">
        <v>55</v>
      </c>
      <c r="C8" s="46">
        <v>9210.8420000000006</v>
      </c>
      <c r="D8" s="46">
        <v>10878.57245</v>
      </c>
      <c r="E8" s="127">
        <f t="shared" si="0"/>
        <v>1667.7304499999991</v>
      </c>
      <c r="F8" s="46">
        <v>1171413.7739156601</v>
      </c>
      <c r="G8" s="127">
        <f>PI!J8+ITS!C8+LE!D10</f>
        <v>22956152.793716945</v>
      </c>
      <c r="H8" s="128">
        <f t="shared" si="1"/>
        <v>19.596963348810469</v>
      </c>
      <c r="I8" s="129">
        <f t="shared" si="2"/>
        <v>32682.452504345172</v>
      </c>
    </row>
    <row r="9" spans="1:9" x14ac:dyDescent="0.2">
      <c r="B9" s="48" t="s">
        <v>56</v>
      </c>
      <c r="C9" s="49">
        <v>609.29999999999995</v>
      </c>
      <c r="D9" s="49">
        <v>4155.4952499999999</v>
      </c>
      <c r="E9" s="130">
        <f t="shared" si="0"/>
        <v>3546.1952499999998</v>
      </c>
      <c r="F9" s="49">
        <v>655348.66975903604</v>
      </c>
      <c r="G9" s="130">
        <f>PI!J9+ITS!C9+LE!D11</f>
        <v>10496951.066381762</v>
      </c>
      <c r="H9" s="131">
        <f t="shared" si="1"/>
        <v>16.017353129352298</v>
      </c>
      <c r="I9" s="132">
        <f t="shared" si="2"/>
        <v>56800.661584881753</v>
      </c>
    </row>
    <row r="10" spans="1:9" x14ac:dyDescent="0.2">
      <c r="B10" s="45" t="s">
        <v>57</v>
      </c>
      <c r="C10" s="46">
        <v>659.40200000000004</v>
      </c>
      <c r="D10" s="46">
        <v>280.82015000000001</v>
      </c>
      <c r="E10" s="127">
        <f t="shared" si="0"/>
        <v>-378.58185000000003</v>
      </c>
      <c r="F10" s="46">
        <v>32866.0264457831</v>
      </c>
      <c r="G10" s="127">
        <f>PI!J10+ITS!C10+LE!D12</f>
        <v>741116.38185146241</v>
      </c>
      <c r="H10" s="128">
        <f t="shared" si="1"/>
        <v>22.549619226833912</v>
      </c>
      <c r="I10" s="129">
        <f t="shared" si="2"/>
        <v>-8536.8765636903518</v>
      </c>
    </row>
    <row r="11" spans="1:9" x14ac:dyDescent="0.2">
      <c r="B11" s="48" t="s">
        <v>58</v>
      </c>
      <c r="C11" s="49">
        <v>2485.1640000000002</v>
      </c>
      <c r="D11" s="49">
        <v>1387.3993</v>
      </c>
      <c r="E11" s="130">
        <f t="shared" si="0"/>
        <v>-1097.7647000000002</v>
      </c>
      <c r="F11" s="49">
        <v>631501.98879518104</v>
      </c>
      <c r="G11" s="130">
        <f>PI!J11+ITS!C11+LE!D13</f>
        <v>6852881.4719844284</v>
      </c>
      <c r="H11" s="131">
        <f t="shared" si="1"/>
        <v>10.851717957466427</v>
      </c>
      <c r="I11" s="132">
        <f t="shared" si="2"/>
        <v>-11912.632908062747</v>
      </c>
    </row>
    <row r="12" spans="1:9" x14ac:dyDescent="0.2">
      <c r="B12" s="45" t="s">
        <v>59</v>
      </c>
      <c r="C12" s="46">
        <v>1044.1251999999999</v>
      </c>
      <c r="D12" s="46">
        <v>397.90820000000002</v>
      </c>
      <c r="E12" s="127">
        <f t="shared" si="0"/>
        <v>-646.21699999999987</v>
      </c>
      <c r="F12" s="46">
        <v>66569.063277108406</v>
      </c>
      <c r="G12" s="127">
        <f>PI!J12+ITS!C12+LE!D14</f>
        <v>1198779.600396645</v>
      </c>
      <c r="H12" s="128">
        <f t="shared" si="1"/>
        <v>18.008058719505495</v>
      </c>
      <c r="I12" s="129">
        <f t="shared" si="2"/>
        <v>-11637.11368154268</v>
      </c>
    </row>
    <row r="13" spans="1:9" x14ac:dyDescent="0.2">
      <c r="B13" s="48" t="s">
        <v>60</v>
      </c>
      <c r="C13" s="49">
        <v>1515.5813000000001</v>
      </c>
      <c r="D13" s="49">
        <v>609.53420000000006</v>
      </c>
      <c r="E13" s="130">
        <f t="shared" si="0"/>
        <v>-906.0471</v>
      </c>
      <c r="F13" s="49">
        <v>132851.559698795</v>
      </c>
      <c r="G13" s="130">
        <f>PI!J13+ITS!C13+LE!D15</f>
        <v>1773995.0767157902</v>
      </c>
      <c r="H13" s="131">
        <f t="shared" si="1"/>
        <v>13.353212267419702</v>
      </c>
      <c r="I13" s="132">
        <f t="shared" si="2"/>
        <v>-12098.639250580045</v>
      </c>
    </row>
    <row r="14" spans="1:9" x14ac:dyDescent="0.2">
      <c r="B14" s="45" t="s">
        <v>61</v>
      </c>
      <c r="C14" s="46">
        <v>277.63</v>
      </c>
      <c r="D14" s="46">
        <v>449.84519999999998</v>
      </c>
      <c r="E14" s="127">
        <f t="shared" si="0"/>
        <v>172.21519999999998</v>
      </c>
      <c r="F14" s="46">
        <v>78918.773373493997</v>
      </c>
      <c r="G14" s="127">
        <f>PI!J14+ITS!C14+LE!D16</f>
        <v>882269.89364128851</v>
      </c>
      <c r="H14" s="128">
        <f t="shared" si="1"/>
        <v>11.179467900062566</v>
      </c>
      <c r="I14" s="129">
        <f t="shared" si="2"/>
        <v>1925.2743003028545</v>
      </c>
    </row>
    <row r="15" spans="1:9" x14ac:dyDescent="0.2">
      <c r="B15" s="48" t="s">
        <v>62</v>
      </c>
      <c r="C15" s="49">
        <v>1971.54</v>
      </c>
      <c r="D15" s="49">
        <v>2434.4854</v>
      </c>
      <c r="E15" s="130">
        <f t="shared" si="0"/>
        <v>462.94540000000006</v>
      </c>
      <c r="F15" s="49">
        <v>1444725.8026747</v>
      </c>
      <c r="G15" s="130">
        <f>PI!J15+ITS!C15+LE!D17</f>
        <v>8622347.8807859886</v>
      </c>
      <c r="H15" s="131">
        <f t="shared" si="1"/>
        <v>5.9681552477452566</v>
      </c>
      <c r="I15" s="132">
        <f t="shared" si="2"/>
        <v>2762.9300184295271</v>
      </c>
    </row>
    <row r="16" spans="1:9" x14ac:dyDescent="0.2">
      <c r="B16" s="45" t="s">
        <v>63</v>
      </c>
      <c r="C16" s="46">
        <v>7448.4979999999996</v>
      </c>
      <c r="D16" s="46">
        <v>2740.5097999999998</v>
      </c>
      <c r="E16" s="127">
        <f t="shared" si="0"/>
        <v>-4707.9881999999998</v>
      </c>
      <c r="F16" s="46">
        <v>485274.16416867502</v>
      </c>
      <c r="G16" s="127">
        <f>PI!J16+ITS!C16+LE!D18</f>
        <v>7377063.8293203749</v>
      </c>
      <c r="H16" s="128">
        <f t="shared" si="1"/>
        <v>15.201847479265767</v>
      </c>
      <c r="I16" s="129">
        <f t="shared" si="2"/>
        <v>-71570.118550582978</v>
      </c>
    </row>
    <row r="17" spans="2:9" x14ac:dyDescent="0.2">
      <c r="B17" s="48" t="s">
        <v>64</v>
      </c>
      <c r="C17" s="49">
        <v>6200.0083999999997</v>
      </c>
      <c r="D17" s="49">
        <v>2171.4476500000001</v>
      </c>
      <c r="E17" s="130">
        <f t="shared" si="0"/>
        <v>-4028.5607499999996</v>
      </c>
      <c r="F17" s="49">
        <v>309328.317927711</v>
      </c>
      <c r="G17" s="130">
        <f>PI!J17+ITS!C17+LE!D19</f>
        <v>6018750.5560082849</v>
      </c>
      <c r="H17" s="131">
        <f t="shared" si="1"/>
        <v>19.457483221483933</v>
      </c>
      <c r="I17" s="132">
        <f t="shared" si="2"/>
        <v>-78385.653199853725</v>
      </c>
    </row>
    <row r="18" spans="2:9" x14ac:dyDescent="0.2">
      <c r="B18" s="45" t="s">
        <v>65</v>
      </c>
      <c r="C18" s="46">
        <v>6182.3661000000002</v>
      </c>
      <c r="D18" s="46">
        <v>5015.3685999999998</v>
      </c>
      <c r="E18" s="127">
        <f t="shared" si="0"/>
        <v>-1166.9975000000004</v>
      </c>
      <c r="F18" s="46">
        <v>1049530.94679518</v>
      </c>
      <c r="G18" s="127">
        <f>PI!J18+ITS!C18+LE!D20</f>
        <v>8675499.1694931388</v>
      </c>
      <c r="H18" s="128">
        <f t="shared" si="1"/>
        <v>8.2660727594402186</v>
      </c>
      <c r="I18" s="129">
        <f t="shared" si="2"/>
        <v>-9646.4862450848395</v>
      </c>
    </row>
    <row r="19" spans="2:9" x14ac:dyDescent="0.2">
      <c r="B19" s="48" t="s">
        <v>66</v>
      </c>
      <c r="C19" s="49">
        <v>4435.8628500000004</v>
      </c>
      <c r="D19" s="49">
        <v>2539.0239000000001</v>
      </c>
      <c r="E19" s="130">
        <f t="shared" si="0"/>
        <v>-1896.8389500000003</v>
      </c>
      <c r="F19" s="49">
        <v>572554.21686746995</v>
      </c>
      <c r="G19" s="130">
        <f>PI!J19+ITS!C19+LE!D21</f>
        <v>8320981.1472951602</v>
      </c>
      <c r="H19" s="131">
        <f t="shared" si="1"/>
        <v>14.533088574249783</v>
      </c>
      <c r="I19" s="132">
        <f t="shared" si="2"/>
        <v>-27566.928471436961</v>
      </c>
    </row>
    <row r="20" spans="2:9" x14ac:dyDescent="0.2">
      <c r="B20" s="45" t="s">
        <v>67</v>
      </c>
      <c r="C20" s="46">
        <v>616.32375000000002</v>
      </c>
      <c r="D20" s="46">
        <v>1479.8823500000001</v>
      </c>
      <c r="E20" s="127">
        <f t="shared" si="0"/>
        <v>863.55860000000007</v>
      </c>
      <c r="F20" s="46">
        <v>253405.374939759</v>
      </c>
      <c r="G20" s="127">
        <f>PI!J20+ITS!C20+LE!D22</f>
        <v>2195374.4949860028</v>
      </c>
      <c r="H20" s="128">
        <f t="shared" si="1"/>
        <v>8.6634882764736147</v>
      </c>
      <c r="I20" s="129">
        <f t="shared" si="2"/>
        <v>7481.4298071479679</v>
      </c>
    </row>
    <row r="21" spans="2:9" x14ac:dyDescent="0.2">
      <c r="B21" s="48" t="s">
        <v>68</v>
      </c>
      <c r="C21" s="49">
        <v>837.49855000000002</v>
      </c>
      <c r="D21" s="49">
        <v>394.51625000000001</v>
      </c>
      <c r="E21" s="130">
        <f t="shared" si="0"/>
        <v>-442.98230000000001</v>
      </c>
      <c r="F21" s="49">
        <v>76435.524325301201</v>
      </c>
      <c r="G21" s="130">
        <f>PI!J21+ITS!C21+LE!D23</f>
        <v>1324631.7837875336</v>
      </c>
      <c r="H21" s="131">
        <f t="shared" si="1"/>
        <v>17.330054257887291</v>
      </c>
      <c r="I21" s="132">
        <f t="shared" si="2"/>
        <v>-7676.9072942837056</v>
      </c>
    </row>
    <row r="22" spans="2:9" x14ac:dyDescent="0.2">
      <c r="B22" s="45" t="s">
        <v>69</v>
      </c>
      <c r="C22" s="46">
        <v>208.98</v>
      </c>
      <c r="D22" s="46">
        <v>186.05375000000001</v>
      </c>
      <c r="E22" s="127">
        <f t="shared" si="0"/>
        <v>-22.926249999999982</v>
      </c>
      <c r="F22" s="46">
        <v>31423.215120481898</v>
      </c>
      <c r="G22" s="127">
        <f>PI!J22+ITS!C22+LE!D24</f>
        <v>376183.96197005012</v>
      </c>
      <c r="H22" s="128">
        <f t="shared" si="1"/>
        <v>11.971529982775392</v>
      </c>
      <c r="I22" s="129">
        <f t="shared" si="2"/>
        <v>-274.46228926760409</v>
      </c>
    </row>
    <row r="23" spans="2:9" x14ac:dyDescent="0.2">
      <c r="B23" s="48" t="s">
        <v>70</v>
      </c>
      <c r="C23" s="49">
        <v>7137.1666500000001</v>
      </c>
      <c r="D23" s="49">
        <v>5592.0103499999996</v>
      </c>
      <c r="E23" s="130">
        <f t="shared" si="0"/>
        <v>-1545.1563000000006</v>
      </c>
      <c r="F23" s="49">
        <v>670910.11330120498</v>
      </c>
      <c r="G23" s="130">
        <f>PI!J23+ITS!C23+LE!D25</f>
        <v>11408833.64074818</v>
      </c>
      <c r="H23" s="131">
        <f t="shared" si="1"/>
        <v>17.005010678123714</v>
      </c>
      <c r="I23" s="132">
        <f t="shared" si="2"/>
        <v>-26275.399380870138</v>
      </c>
    </row>
    <row r="24" spans="2:9" x14ac:dyDescent="0.2">
      <c r="B24" s="45" t="s">
        <v>71</v>
      </c>
      <c r="C24" s="46">
        <v>853.40599999999995</v>
      </c>
      <c r="D24" s="46">
        <v>5410.9247999999998</v>
      </c>
      <c r="E24" s="127">
        <f t="shared" si="0"/>
        <v>4557.5187999999998</v>
      </c>
      <c r="F24" s="46">
        <v>261008.173566265</v>
      </c>
      <c r="G24" s="127">
        <f>PI!J24+ITS!C24+LE!D26</f>
        <v>4657117.72725478</v>
      </c>
      <c r="H24" s="128">
        <f t="shared" si="1"/>
        <v>17.842804168247348</v>
      </c>
      <c r="I24" s="129">
        <f t="shared" si="2"/>
        <v>81318.91544150564</v>
      </c>
    </row>
    <row r="25" spans="2:9" x14ac:dyDescent="0.2">
      <c r="B25" s="48" t="s">
        <v>72</v>
      </c>
      <c r="C25" s="49">
        <v>7895.5695500000002</v>
      </c>
      <c r="D25" s="49">
        <v>6734.6000999999997</v>
      </c>
      <c r="E25" s="130">
        <f t="shared" si="0"/>
        <v>-1160.9694500000005</v>
      </c>
      <c r="F25" s="49">
        <v>899062.02289156604</v>
      </c>
      <c r="G25" s="130">
        <f>PI!J25+ITS!C25+LE!D27</f>
        <v>16479782.57681036</v>
      </c>
      <c r="H25" s="131">
        <f t="shared" si="1"/>
        <v>18.329972968725819</v>
      </c>
      <c r="I25" s="132">
        <f t="shared" si="2"/>
        <v>-21280.538636016492</v>
      </c>
    </row>
    <row r="26" spans="2:9" x14ac:dyDescent="0.2">
      <c r="B26" s="45" t="s">
        <v>73</v>
      </c>
      <c r="C26" s="46">
        <v>1598.64</v>
      </c>
      <c r="D26" s="46">
        <v>2947.2078999999999</v>
      </c>
      <c r="E26" s="127">
        <f t="shared" si="0"/>
        <v>1348.5678999999998</v>
      </c>
      <c r="F26" s="46">
        <v>316059.53512048197</v>
      </c>
      <c r="G26" s="127">
        <f>PI!J26+ITS!C26+LE!D28</f>
        <v>6163119.0343440883</v>
      </c>
      <c r="H26" s="128">
        <f t="shared" si="1"/>
        <v>19.499867428440993</v>
      </c>
      <c r="I26" s="129">
        <f t="shared" si="2"/>
        <v>26296.895268251064</v>
      </c>
    </row>
    <row r="27" spans="2:9" x14ac:dyDescent="0.2">
      <c r="B27" s="48" t="s">
        <v>74</v>
      </c>
      <c r="C27" s="49">
        <v>1986.421</v>
      </c>
      <c r="D27" s="49">
        <v>6586.7147500000001</v>
      </c>
      <c r="E27" s="130">
        <f t="shared" si="0"/>
        <v>4600.2937499999998</v>
      </c>
      <c r="F27" s="49">
        <v>615211.57542168698</v>
      </c>
      <c r="G27" s="130">
        <f>PI!J27+ITS!C27+LE!D29</f>
        <v>10314070.599992044</v>
      </c>
      <c r="H27" s="131">
        <f t="shared" si="1"/>
        <v>16.76507889651203</v>
      </c>
      <c r="I27" s="132">
        <f t="shared" si="2"/>
        <v>77124.287665881187</v>
      </c>
    </row>
    <row r="28" spans="2:9" x14ac:dyDescent="0.2">
      <c r="B28" s="45" t="s">
        <v>75</v>
      </c>
      <c r="C28" s="46">
        <v>16883.565750000002</v>
      </c>
      <c r="D28" s="46">
        <v>8972.2799500000001</v>
      </c>
      <c r="E28" s="127">
        <f t="shared" si="0"/>
        <v>-7911.2858000000015</v>
      </c>
      <c r="F28" s="46">
        <v>2214161.8005373501</v>
      </c>
      <c r="G28" s="127">
        <f>PI!J28+ITS!C28+LE!D30</f>
        <v>22546238.962882716</v>
      </c>
      <c r="H28" s="128">
        <f t="shared" si="1"/>
        <v>10.182742271775721</v>
      </c>
      <c r="I28" s="129">
        <f t="shared" si="2"/>
        <v>-80558.584339759022</v>
      </c>
    </row>
    <row r="29" spans="2:9" x14ac:dyDescent="0.2">
      <c r="B29" s="48" t="s">
        <v>76</v>
      </c>
      <c r="C29" s="49">
        <v>1962.961</v>
      </c>
      <c r="D29" s="49">
        <v>7104.6723529999999</v>
      </c>
      <c r="E29" s="130">
        <f t="shared" si="0"/>
        <v>5141.7113529999997</v>
      </c>
      <c r="F29" s="49">
        <v>328241.86289156601</v>
      </c>
      <c r="G29" s="130">
        <f>PI!J29+ITS!C29+LE!D31</f>
        <v>6677670.886676833</v>
      </c>
      <c r="H29" s="131">
        <f t="shared" si="1"/>
        <v>20.343751488160386</v>
      </c>
      <c r="I29" s="132">
        <f t="shared" si="2"/>
        <v>104601.69798928489</v>
      </c>
    </row>
    <row r="30" spans="2:9" x14ac:dyDescent="0.2">
      <c r="B30" s="45" t="s">
        <v>77</v>
      </c>
      <c r="C30" s="46">
        <v>623.476</v>
      </c>
      <c r="D30" s="46">
        <v>7543.9022999999997</v>
      </c>
      <c r="E30" s="127">
        <f t="shared" si="0"/>
        <v>6920.4263000000001</v>
      </c>
      <c r="F30" s="46">
        <v>428792.60012048198</v>
      </c>
      <c r="G30" s="127">
        <f>PI!J30+ITS!C30+LE!D32</f>
        <v>5803766.1040940173</v>
      </c>
      <c r="H30" s="128">
        <f t="shared" si="1"/>
        <v>13.535135873294635</v>
      </c>
      <c r="I30" s="129">
        <f t="shared" si="2"/>
        <v>93668.910271621658</v>
      </c>
    </row>
    <row r="31" spans="2:9" x14ac:dyDescent="0.2">
      <c r="B31" s="48" t="s">
        <v>78</v>
      </c>
      <c r="C31" s="49">
        <v>3121.6959029999998</v>
      </c>
      <c r="D31" s="49">
        <v>19434.352350000001</v>
      </c>
      <c r="E31" s="130">
        <f t="shared" si="0"/>
        <v>16312.656447000001</v>
      </c>
      <c r="F31" s="49">
        <v>2202370.8519518101</v>
      </c>
      <c r="G31" s="130">
        <f>PI!J31+ITS!C31+LE!D33</f>
        <v>20222996.786779311</v>
      </c>
      <c r="H31" s="131">
        <f t="shared" si="1"/>
        <v>9.1823757878274943</v>
      </c>
      <c r="I31" s="132">
        <f t="shared" si="2"/>
        <v>149788.94159408088</v>
      </c>
    </row>
    <row r="32" spans="2:9" x14ac:dyDescent="0.2">
      <c r="B32" s="45" t="s">
        <v>79</v>
      </c>
      <c r="C32" s="46">
        <v>362.12200000000001</v>
      </c>
      <c r="D32" s="46">
        <v>1008.79</v>
      </c>
      <c r="E32" s="127">
        <f t="shared" si="0"/>
        <v>646.66799999999989</v>
      </c>
      <c r="F32" s="46">
        <v>80331.764578313305</v>
      </c>
      <c r="G32" s="127">
        <f>PI!J32+ITS!C32+LE!D34</f>
        <v>1436050.5098238399</v>
      </c>
      <c r="H32" s="128">
        <f t="shared" si="1"/>
        <v>17.876496518682497</v>
      </c>
      <c r="I32" s="129">
        <f t="shared" si="2"/>
        <v>11560.15825074337</v>
      </c>
    </row>
    <row r="33" spans="1:9" s="51" customFormat="1" x14ac:dyDescent="0.2">
      <c r="A33" s="52"/>
      <c r="B33" s="53" t="s">
        <v>80</v>
      </c>
      <c r="C33" s="54">
        <f>SUM(C7:C32)</f>
        <v>119969.96800300002</v>
      </c>
      <c r="D33" s="54">
        <f>SUM(D7:D32)</f>
        <v>119969.96800299999</v>
      </c>
      <c r="E33" s="54">
        <f>SUM(E7:E32)</f>
        <v>-1.2505552149377763E-11</v>
      </c>
      <c r="F33" s="54">
        <f>SUM(F7:F32)</f>
        <v>18503738.261392768</v>
      </c>
      <c r="G33" s="54">
        <f>SUM(G7:G32)</f>
        <v>244012880.32113481</v>
      </c>
      <c r="H33" s="133">
        <f t="shared" si="1"/>
        <v>13.187220705032177</v>
      </c>
      <c r="I33" s="55">
        <f>SUM(I7:I32)</f>
        <v>-15040.170210705583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2013</v>
      </c>
      <c r="C1" s="134"/>
      <c r="D1" s="135" t="str">
        <f>Info!A4</f>
        <v>Reference year 2017</v>
      </c>
      <c r="E1" s="135"/>
      <c r="H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2013</v>
      </c>
      <c r="D5" s="38">
        <f>Info!$C$31</f>
        <v>2013</v>
      </c>
      <c r="E5" s="38">
        <f>Info!$C$31</f>
        <v>2013</v>
      </c>
      <c r="F5" s="136">
        <f>Info!$C$31</f>
        <v>2013</v>
      </c>
      <c r="G5" s="38">
        <f>Info!$C$31</f>
        <v>2013</v>
      </c>
      <c r="H5" s="85">
        <f>Info!$C$31</f>
        <v>2013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35650095.5</v>
      </c>
      <c r="D7" s="124">
        <f>ITS!C7</f>
        <v>1981356.7295937899</v>
      </c>
      <c r="E7" s="124">
        <f>Wealth!D9</f>
        <v>5737607.2050000001</v>
      </c>
      <c r="F7" s="137">
        <f>LE!D9</f>
        <v>12858802.1538</v>
      </c>
      <c r="G7" s="124">
        <f>REPART!I7</f>
        <v>-293632.38409615017</v>
      </c>
      <c r="H7" s="126">
        <f t="shared" ref="H7:H32" si="0">SUM(C7:G7)</f>
        <v>55934229.204297639</v>
      </c>
      <c r="J7" s="138"/>
    </row>
    <row r="8" spans="1:10" x14ac:dyDescent="0.2">
      <c r="B8" s="45" t="s">
        <v>55</v>
      </c>
      <c r="C8" s="127">
        <f>PI!J8</f>
        <v>16191220.499999998</v>
      </c>
      <c r="D8" s="127">
        <f>ITS!C8</f>
        <v>654088.45111694804</v>
      </c>
      <c r="E8" s="127">
        <f>Wealth!D10</f>
        <v>2346394.0220549996</v>
      </c>
      <c r="F8" s="139">
        <f>LE!D10</f>
        <v>6110843.8426000001</v>
      </c>
      <c r="G8" s="127">
        <f>REPART!I8</f>
        <v>32682.452504345172</v>
      </c>
      <c r="H8" s="129">
        <f t="shared" si="0"/>
        <v>25335229.268276289</v>
      </c>
      <c r="J8" s="138"/>
    </row>
    <row r="9" spans="1:10" x14ac:dyDescent="0.2">
      <c r="B9" s="48" t="s">
        <v>56</v>
      </c>
      <c r="C9" s="130">
        <f>PI!J9</f>
        <v>6988144.4999999991</v>
      </c>
      <c r="D9" s="130">
        <f>ITS!C9</f>
        <v>266549.56178176298</v>
      </c>
      <c r="E9" s="130">
        <f>Wealth!D11</f>
        <v>1128791.3334449998</v>
      </c>
      <c r="F9" s="140">
        <f>LE!D11</f>
        <v>3242257.0045999996</v>
      </c>
      <c r="G9" s="130">
        <f>REPART!I9</f>
        <v>56800.661584881753</v>
      </c>
      <c r="H9" s="132">
        <f t="shared" si="0"/>
        <v>11682543.061411643</v>
      </c>
      <c r="J9" s="138"/>
    </row>
    <row r="10" spans="1:10" x14ac:dyDescent="0.2">
      <c r="B10" s="45" t="s">
        <v>57</v>
      </c>
      <c r="C10" s="127">
        <f>PI!J10</f>
        <v>484826.89999999997</v>
      </c>
      <c r="D10" s="127">
        <f>ITS!C10</f>
        <v>29321.309551462498</v>
      </c>
      <c r="E10" s="127">
        <f>Wealth!D12</f>
        <v>91596.089760000003</v>
      </c>
      <c r="F10" s="139">
        <f>LE!D12</f>
        <v>226968.17229999998</v>
      </c>
      <c r="G10" s="127">
        <f>REPART!I10</f>
        <v>-8536.8765636903518</v>
      </c>
      <c r="H10" s="129">
        <f t="shared" si="0"/>
        <v>824175.59504777205</v>
      </c>
      <c r="J10" s="138"/>
    </row>
    <row r="11" spans="1:10" x14ac:dyDescent="0.2">
      <c r="B11" s="48" t="s">
        <v>58</v>
      </c>
      <c r="C11" s="130">
        <f>PI!J11</f>
        <v>5363915.3</v>
      </c>
      <c r="D11" s="130">
        <f>ITS!C11</f>
        <v>138082.90128442799</v>
      </c>
      <c r="E11" s="130">
        <f>Wealth!D13</f>
        <v>1447358.394015</v>
      </c>
      <c r="F11" s="140">
        <f>LE!D13</f>
        <v>1350883.2707</v>
      </c>
      <c r="G11" s="130">
        <f>REPART!I11</f>
        <v>-11912.632908062747</v>
      </c>
      <c r="H11" s="132">
        <f t="shared" si="0"/>
        <v>8288327.2330913655</v>
      </c>
      <c r="J11" s="138"/>
    </row>
    <row r="12" spans="1:10" x14ac:dyDescent="0.2">
      <c r="B12" s="45" t="s">
        <v>59</v>
      </c>
      <c r="C12" s="127">
        <f>PI!J12</f>
        <v>864085.3</v>
      </c>
      <c r="D12" s="127">
        <f>ITS!C12</f>
        <v>32092.217396644999</v>
      </c>
      <c r="E12" s="127">
        <f>Wealth!D14</f>
        <v>156701.14663499998</v>
      </c>
      <c r="F12" s="139">
        <f>LE!D14</f>
        <v>302602.08299999998</v>
      </c>
      <c r="G12" s="127">
        <f>REPART!I12</f>
        <v>-11637.11368154268</v>
      </c>
      <c r="H12" s="129">
        <f t="shared" si="0"/>
        <v>1343843.6333501022</v>
      </c>
      <c r="J12" s="138"/>
    </row>
    <row r="13" spans="1:10" x14ac:dyDescent="0.2">
      <c r="B13" s="48" t="s">
        <v>60</v>
      </c>
      <c r="C13" s="130">
        <f>PI!J13</f>
        <v>1239332.3999999999</v>
      </c>
      <c r="D13" s="130">
        <f>ITS!C13</f>
        <v>32968.284515790401</v>
      </c>
      <c r="E13" s="130">
        <f>Wealth!D15</f>
        <v>418133.69964000001</v>
      </c>
      <c r="F13" s="140">
        <f>LE!D15</f>
        <v>501694.3922</v>
      </c>
      <c r="G13" s="130">
        <f>REPART!I13</f>
        <v>-12098.639250580045</v>
      </c>
      <c r="H13" s="132">
        <f t="shared" si="0"/>
        <v>2180030.1371052102</v>
      </c>
      <c r="J13" s="138"/>
    </row>
    <row r="14" spans="1:10" x14ac:dyDescent="0.2">
      <c r="B14" s="45" t="s">
        <v>61</v>
      </c>
      <c r="C14" s="127">
        <f>PI!J14</f>
        <v>611329.19999999995</v>
      </c>
      <c r="D14" s="127">
        <f>ITS!C14</f>
        <v>48388.682241288603</v>
      </c>
      <c r="E14" s="127">
        <f>Wealth!D16</f>
        <v>104516.553525</v>
      </c>
      <c r="F14" s="139">
        <f>LE!D16</f>
        <v>222552.01139999999</v>
      </c>
      <c r="G14" s="127">
        <f>REPART!I14</f>
        <v>1925.2743003028545</v>
      </c>
      <c r="H14" s="129">
        <f t="shared" si="0"/>
        <v>988711.72146659135</v>
      </c>
      <c r="J14" s="138"/>
    </row>
    <row r="15" spans="1:10" x14ac:dyDescent="0.2">
      <c r="B15" s="48" t="s">
        <v>62</v>
      </c>
      <c r="C15" s="130">
        <f>PI!J15</f>
        <v>4692580.8000000007</v>
      </c>
      <c r="D15" s="130">
        <f>ITS!C15</f>
        <v>213825.32358598799</v>
      </c>
      <c r="E15" s="130">
        <f>Wealth!D17</f>
        <v>860929.78206326999</v>
      </c>
      <c r="F15" s="140">
        <f>LE!D17</f>
        <v>3715941.7571999999</v>
      </c>
      <c r="G15" s="130">
        <f>REPART!I15</f>
        <v>2762.9300184295271</v>
      </c>
      <c r="H15" s="132">
        <f t="shared" si="0"/>
        <v>9486040.5928676873</v>
      </c>
      <c r="J15" s="138"/>
    </row>
    <row r="16" spans="1:10" x14ac:dyDescent="0.2">
      <c r="B16" s="45" t="s">
        <v>63</v>
      </c>
      <c r="C16" s="127">
        <f>PI!J16</f>
        <v>4880130.0999999996</v>
      </c>
      <c r="D16" s="127">
        <f>ITS!C16</f>
        <v>235873.43382037501</v>
      </c>
      <c r="E16" s="127">
        <f>Wealth!D18</f>
        <v>419435.26597499999</v>
      </c>
      <c r="F16" s="139">
        <f>LE!D18</f>
        <v>2261060.2955</v>
      </c>
      <c r="G16" s="127">
        <f>REPART!I16</f>
        <v>-71570.118550582978</v>
      </c>
      <c r="H16" s="129">
        <f t="shared" si="0"/>
        <v>7724928.9767447924</v>
      </c>
      <c r="J16" s="138"/>
    </row>
    <row r="17" spans="2:10" x14ac:dyDescent="0.2">
      <c r="B17" s="48" t="s">
        <v>64</v>
      </c>
      <c r="C17" s="130">
        <f>PI!J17</f>
        <v>4572784.0999999996</v>
      </c>
      <c r="D17" s="130">
        <f>ITS!C17</f>
        <v>159138.91290828501</v>
      </c>
      <c r="E17" s="130">
        <f>Wealth!D19</f>
        <v>361963.35946499999</v>
      </c>
      <c r="F17" s="140">
        <f>LE!D19</f>
        <v>1286827.5430999999</v>
      </c>
      <c r="G17" s="130">
        <f>REPART!I17</f>
        <v>-78385.653199853725</v>
      </c>
      <c r="H17" s="132">
        <f t="shared" si="0"/>
        <v>6302328.2622734308</v>
      </c>
      <c r="J17" s="138"/>
    </row>
    <row r="18" spans="2:10" x14ac:dyDescent="0.2">
      <c r="B18" s="45" t="s">
        <v>65</v>
      </c>
      <c r="C18" s="127">
        <f>PI!J18</f>
        <v>4738050.5</v>
      </c>
      <c r="D18" s="127">
        <f>ITS!C18</f>
        <v>709284.96739313903</v>
      </c>
      <c r="E18" s="127">
        <f>Wealth!D20</f>
        <v>818026.89209999994</v>
      </c>
      <c r="F18" s="139">
        <f>LE!D20</f>
        <v>3228163.7021000003</v>
      </c>
      <c r="G18" s="127">
        <f>REPART!I18</f>
        <v>-9646.4862450848395</v>
      </c>
      <c r="H18" s="129">
        <f t="shared" si="0"/>
        <v>9483879.575348055</v>
      </c>
      <c r="J18" s="138"/>
    </row>
    <row r="19" spans="2:10" x14ac:dyDescent="0.2">
      <c r="B19" s="48" t="s">
        <v>66</v>
      </c>
      <c r="C19" s="130">
        <f>PI!J19</f>
        <v>6513931.4999999991</v>
      </c>
      <c r="D19" s="130">
        <f>ITS!C19</f>
        <v>379811.895395161</v>
      </c>
      <c r="E19" s="130">
        <f>Wealth!D21</f>
        <v>610995.81278999988</v>
      </c>
      <c r="F19" s="140">
        <f>LE!D21</f>
        <v>1427237.7519</v>
      </c>
      <c r="G19" s="130">
        <f>REPART!I19</f>
        <v>-27566.928471436961</v>
      </c>
      <c r="H19" s="132">
        <f t="shared" si="0"/>
        <v>8904410.0316137224</v>
      </c>
      <c r="J19" s="138"/>
    </row>
    <row r="20" spans="2:10" x14ac:dyDescent="0.2">
      <c r="B20" s="45" t="s">
        <v>67</v>
      </c>
      <c r="C20" s="127">
        <f>PI!J20</f>
        <v>1311565.9999999998</v>
      </c>
      <c r="D20" s="127">
        <f>ITS!C20</f>
        <v>159834.12738600301</v>
      </c>
      <c r="E20" s="127">
        <f>Wealth!D22</f>
        <v>187379.69312999997</v>
      </c>
      <c r="F20" s="139">
        <f>LE!D22</f>
        <v>723974.3676</v>
      </c>
      <c r="G20" s="127">
        <f>REPART!I20</f>
        <v>7481.4298071479679</v>
      </c>
      <c r="H20" s="129">
        <f t="shared" si="0"/>
        <v>2390235.6179231508</v>
      </c>
      <c r="J20" s="138"/>
    </row>
    <row r="21" spans="2:10" x14ac:dyDescent="0.2">
      <c r="B21" s="48" t="s">
        <v>68</v>
      </c>
      <c r="C21" s="130">
        <f>PI!J21</f>
        <v>938493.3</v>
      </c>
      <c r="D21" s="130">
        <f>ITS!C21</f>
        <v>38516.880187533403</v>
      </c>
      <c r="E21" s="130">
        <f>Wealth!D23</f>
        <v>200287.92659999998</v>
      </c>
      <c r="F21" s="140">
        <f>LE!D23</f>
        <v>347621.60360000003</v>
      </c>
      <c r="G21" s="130">
        <f>REPART!I21</f>
        <v>-7676.9072942837056</v>
      </c>
      <c r="H21" s="132">
        <f t="shared" si="0"/>
        <v>1517242.8030932499</v>
      </c>
      <c r="J21" s="138"/>
    </row>
    <row r="22" spans="2:10" x14ac:dyDescent="0.2">
      <c r="B22" s="45" t="s">
        <v>69</v>
      </c>
      <c r="C22" s="127">
        <f>PI!J22</f>
        <v>283224.69999999995</v>
      </c>
      <c r="D22" s="127">
        <f>ITS!C22</f>
        <v>8913.9946700501405</v>
      </c>
      <c r="E22" s="127">
        <f>Wealth!D24</f>
        <v>64846.542570000005</v>
      </c>
      <c r="F22" s="139">
        <f>LE!D24</f>
        <v>84045.267300000007</v>
      </c>
      <c r="G22" s="127">
        <f>REPART!I22</f>
        <v>-274.46228926760409</v>
      </c>
      <c r="H22" s="129">
        <f t="shared" si="0"/>
        <v>440756.04225078248</v>
      </c>
      <c r="J22" s="138"/>
    </row>
    <row r="23" spans="2:10" x14ac:dyDescent="0.2">
      <c r="B23" s="48" t="s">
        <v>70</v>
      </c>
      <c r="C23" s="130">
        <f>PI!J23</f>
        <v>7681428.5999999987</v>
      </c>
      <c r="D23" s="130">
        <f>ITS!C23</f>
        <v>518059.99864818202</v>
      </c>
      <c r="E23" s="130">
        <f>Wealth!D25</f>
        <v>1410834.6027000002</v>
      </c>
      <c r="F23" s="140">
        <f>LE!D25</f>
        <v>3209345.0421000002</v>
      </c>
      <c r="G23" s="130">
        <f>REPART!I23</f>
        <v>-26275.399380870138</v>
      </c>
      <c r="H23" s="132">
        <f t="shared" si="0"/>
        <v>12793392.844067313</v>
      </c>
      <c r="J23" s="138"/>
    </row>
    <row r="24" spans="2:10" x14ac:dyDescent="0.2">
      <c r="B24" s="45" t="s">
        <v>71</v>
      </c>
      <c r="C24" s="127">
        <f>PI!J24</f>
        <v>3347946.1999999997</v>
      </c>
      <c r="D24" s="127">
        <f>ITS!C24</f>
        <v>389798.25645478</v>
      </c>
      <c r="E24" s="127">
        <f>Wealth!D26</f>
        <v>830389.79819999996</v>
      </c>
      <c r="F24" s="139">
        <f>LE!D26</f>
        <v>919373.27079999994</v>
      </c>
      <c r="G24" s="127">
        <f>REPART!I24</f>
        <v>81318.91544150564</v>
      </c>
      <c r="H24" s="129">
        <f t="shared" si="0"/>
        <v>5568826.4408962857</v>
      </c>
      <c r="J24" s="138"/>
    </row>
    <row r="25" spans="2:10" x14ac:dyDescent="0.2">
      <c r="B25" s="48" t="s">
        <v>72</v>
      </c>
      <c r="C25" s="130">
        <f>PI!J25</f>
        <v>12058814.699999999</v>
      </c>
      <c r="D25" s="130">
        <f>ITS!C25</f>
        <v>607618.04111036099</v>
      </c>
      <c r="E25" s="130">
        <f>Wealth!D27</f>
        <v>1626733.2094987349</v>
      </c>
      <c r="F25" s="140">
        <f>LE!D27</f>
        <v>3813349.8356999997</v>
      </c>
      <c r="G25" s="130">
        <f>REPART!I25</f>
        <v>-21280.538636016492</v>
      </c>
      <c r="H25" s="132">
        <f t="shared" si="0"/>
        <v>18085235.247673076</v>
      </c>
      <c r="J25" s="138"/>
    </row>
    <row r="26" spans="2:10" x14ac:dyDescent="0.2">
      <c r="B26" s="45" t="s">
        <v>73</v>
      </c>
      <c r="C26" s="127">
        <f>PI!J26</f>
        <v>4494134.5999999996</v>
      </c>
      <c r="D26" s="127">
        <f>ITS!C26</f>
        <v>277724.170444088</v>
      </c>
      <c r="E26" s="127">
        <f>Wealth!D28</f>
        <v>733950.12449999992</v>
      </c>
      <c r="F26" s="139">
        <f>LE!D28</f>
        <v>1391260.2639000001</v>
      </c>
      <c r="G26" s="127">
        <f>REPART!I26</f>
        <v>26296.895268251064</v>
      </c>
      <c r="H26" s="129">
        <f t="shared" si="0"/>
        <v>6923366.0541123385</v>
      </c>
      <c r="J26" s="138"/>
    </row>
    <row r="27" spans="2:10" x14ac:dyDescent="0.2">
      <c r="B27" s="48" t="s">
        <v>74</v>
      </c>
      <c r="C27" s="130">
        <f>PI!J27</f>
        <v>6511434.7000000002</v>
      </c>
      <c r="D27" s="130">
        <f>ITS!C27</f>
        <v>890870.37209204398</v>
      </c>
      <c r="E27" s="130">
        <f>Wealth!D29</f>
        <v>835959.88042499998</v>
      </c>
      <c r="F27" s="140">
        <f>LE!D29</f>
        <v>2911765.5279000001</v>
      </c>
      <c r="G27" s="130">
        <f>REPART!I27</f>
        <v>77124.287665881187</v>
      </c>
      <c r="H27" s="132">
        <f t="shared" si="0"/>
        <v>11227154.768082924</v>
      </c>
      <c r="J27" s="138"/>
    </row>
    <row r="28" spans="2:10" x14ac:dyDescent="0.2">
      <c r="B28" s="45" t="s">
        <v>75</v>
      </c>
      <c r="C28" s="127">
        <f>PI!J28</f>
        <v>16158364.599999998</v>
      </c>
      <c r="D28" s="127">
        <f>ITS!C28</f>
        <v>1259225.91898272</v>
      </c>
      <c r="E28" s="127">
        <f>Wealth!D30</f>
        <v>1991783.525985</v>
      </c>
      <c r="F28" s="139">
        <f>LE!D30</f>
        <v>5128648.4439000003</v>
      </c>
      <c r="G28" s="127">
        <f>REPART!I28</f>
        <v>-80558.584339759022</v>
      </c>
      <c r="H28" s="129">
        <f t="shared" si="0"/>
        <v>24457463.904527955</v>
      </c>
      <c r="J28" s="138"/>
    </row>
    <row r="29" spans="2:10" x14ac:dyDescent="0.2">
      <c r="B29" s="48" t="s">
        <v>76</v>
      </c>
      <c r="C29" s="130">
        <f>PI!J29</f>
        <v>4898896.6999999993</v>
      </c>
      <c r="D29" s="130">
        <f>ITS!C29</f>
        <v>408018.845676834</v>
      </c>
      <c r="E29" s="130">
        <f>Wealth!D31</f>
        <v>681193.87853999995</v>
      </c>
      <c r="F29" s="140">
        <f>LE!D31</f>
        <v>1370755.341</v>
      </c>
      <c r="G29" s="130">
        <f>REPART!I29</f>
        <v>104601.69798928489</v>
      </c>
      <c r="H29" s="132">
        <f t="shared" si="0"/>
        <v>7463466.463206118</v>
      </c>
      <c r="J29" s="138"/>
    </row>
    <row r="30" spans="2:10" x14ac:dyDescent="0.2">
      <c r="B30" s="45" t="s">
        <v>77</v>
      </c>
      <c r="C30" s="127">
        <f>PI!J30</f>
        <v>2778760.1000000006</v>
      </c>
      <c r="D30" s="127">
        <f>ITS!C30</f>
        <v>263456.21249401697</v>
      </c>
      <c r="E30" s="127">
        <f>Wealth!D32</f>
        <v>258663.67210500001</v>
      </c>
      <c r="F30" s="139">
        <f>LE!D32</f>
        <v>2761549.7916000001</v>
      </c>
      <c r="G30" s="127">
        <f>REPART!I30</f>
        <v>93668.910271621658</v>
      </c>
      <c r="H30" s="129">
        <f t="shared" si="0"/>
        <v>6156098.686470639</v>
      </c>
      <c r="J30" s="138"/>
    </row>
    <row r="31" spans="2:10" x14ac:dyDescent="0.2">
      <c r="B31" s="48" t="s">
        <v>78</v>
      </c>
      <c r="C31" s="130">
        <f>PI!J31</f>
        <v>12028802.300000001</v>
      </c>
      <c r="D31" s="130">
        <f>ITS!C31</f>
        <v>2512936.5972793102</v>
      </c>
      <c r="E31" s="130">
        <f>Wealth!D33</f>
        <v>1581657.9454649999</v>
      </c>
      <c r="F31" s="140">
        <f>LE!D33</f>
        <v>5681257.8895000005</v>
      </c>
      <c r="G31" s="130">
        <f>REPART!I31</f>
        <v>149788.94159408088</v>
      </c>
      <c r="H31" s="132">
        <f t="shared" si="0"/>
        <v>21954443.673838392</v>
      </c>
      <c r="J31" s="138"/>
    </row>
    <row r="32" spans="2:10" x14ac:dyDescent="0.2">
      <c r="B32" s="45" t="s">
        <v>79</v>
      </c>
      <c r="C32" s="127">
        <f>PI!J32</f>
        <v>924792.7</v>
      </c>
      <c r="D32" s="127">
        <f>ITS!C32</f>
        <v>94751.1809238399</v>
      </c>
      <c r="E32" s="127">
        <f>Wealth!D34</f>
        <v>100021.53</v>
      </c>
      <c r="F32" s="139">
        <f>LE!D34</f>
        <v>416506.62890000001</v>
      </c>
      <c r="G32" s="127">
        <f>REPART!I32</f>
        <v>11560.15825074337</v>
      </c>
      <c r="H32" s="129">
        <f t="shared" si="0"/>
        <v>1547632.1980745832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166207085.79999995</v>
      </c>
      <c r="D33" s="54">
        <f t="shared" si="1"/>
        <v>12310507.266934825</v>
      </c>
      <c r="E33" s="54">
        <f t="shared" si="1"/>
        <v>25006151.886187002</v>
      </c>
      <c r="F33" s="54">
        <f t="shared" si="1"/>
        <v>65495287.254199997</v>
      </c>
      <c r="G33" s="54">
        <f t="shared" si="1"/>
        <v>-15040.170210705583</v>
      </c>
      <c r="H33" s="55">
        <f t="shared" si="1"/>
        <v>269003992.03711104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2013</v>
      </c>
      <c r="C1" s="134"/>
      <c r="E1" s="135" t="str">
        <f>Info!A4</f>
        <v>Reference year 2017</v>
      </c>
      <c r="I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2013</v>
      </c>
      <c r="D5" s="38">
        <f>Info!$C$31</f>
        <v>2013</v>
      </c>
      <c r="E5" s="38">
        <f>Info!$C$31</f>
        <v>2013</v>
      </c>
      <c r="F5" s="38">
        <f>Info!$C$31</f>
        <v>2013</v>
      </c>
      <c r="G5" s="38">
        <f>Info!$C$31</f>
        <v>2013</v>
      </c>
      <c r="H5" s="38">
        <f>Info!$C$31</f>
        <v>2013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24928.323744287129</v>
      </c>
      <c r="D7" s="124">
        <f>ATB_Total!D7/ATB_per_capita!$I7*1000</f>
        <v>1385.463385595586</v>
      </c>
      <c r="E7" s="124">
        <f>ATB_Total!E7/ATB_per_capita!$I7*1000</f>
        <v>4012.0209474276003</v>
      </c>
      <c r="F7" s="124">
        <f>ATB_Total!F7/ATB_per_capita!$I7*1000</f>
        <v>8991.5154099282281</v>
      </c>
      <c r="G7" s="124">
        <f>ATB_Total!G7/ATB_per_capita!$I7*1000</f>
        <v>-205.32239899766043</v>
      </c>
      <c r="H7" s="141">
        <f>ATB_Total!H7/ATB_per_capita!$I7*1000</f>
        <v>39112.001088240882</v>
      </c>
      <c r="I7" s="142">
        <v>1430104</v>
      </c>
      <c r="J7" s="138"/>
    </row>
    <row r="8" spans="1:10" x14ac:dyDescent="0.2">
      <c r="B8" s="45" t="s">
        <v>55</v>
      </c>
      <c r="C8" s="127">
        <f>ATB_Total!C8/ATB_per_capita!$I8*1000</f>
        <v>16112.045906415873</v>
      </c>
      <c r="D8" s="127">
        <f>ATB_Total!D8/ATB_per_capita!$I8*1000</f>
        <v>650.88997776620499</v>
      </c>
      <c r="E8" s="127">
        <f>ATB_Total!E8/ATB_per_capita!$I8*1000</f>
        <v>2334.9202240739005</v>
      </c>
      <c r="F8" s="127">
        <f>ATB_Total!F8/ATB_per_capita!$I8*1000</f>
        <v>6080.9619953548263</v>
      </c>
      <c r="G8" s="127">
        <f>ATB_Total!G8/ATB_per_capita!$I8*1000</f>
        <v>32.52263626971579</v>
      </c>
      <c r="H8" s="143">
        <f>ATB_Total!H8/ATB_per_capita!$I8*1000</f>
        <v>25211.340739880518</v>
      </c>
      <c r="I8" s="144">
        <v>1004914</v>
      </c>
      <c r="J8" s="138"/>
    </row>
    <row r="9" spans="1:10" x14ac:dyDescent="0.2">
      <c r="B9" s="48" t="s">
        <v>56</v>
      </c>
      <c r="C9" s="130">
        <f>ATB_Total!C9/ATB_per_capita!$I9*1000</f>
        <v>17858.881210739641</v>
      </c>
      <c r="D9" s="130">
        <f>ATB_Total!D9/ATB_per_capita!$I9*1000</f>
        <v>681.19326391078664</v>
      </c>
      <c r="E9" s="130">
        <f>ATB_Total!E9/ATB_per_capita!$I9*1000</f>
        <v>2884.7357600728851</v>
      </c>
      <c r="F9" s="130">
        <f>ATB_Total!F9/ATB_per_capita!$I9*1000</f>
        <v>8285.9023163931324</v>
      </c>
      <c r="G9" s="130">
        <f>ATB_Total!G9/ATB_per_capita!$I9*1000</f>
        <v>145.15960108378206</v>
      </c>
      <c r="H9" s="145">
        <f>ATB_Total!H9/ATB_per_capita!$I9*1000</f>
        <v>29855.872152200223</v>
      </c>
      <c r="I9" s="146">
        <v>391298</v>
      </c>
      <c r="J9" s="138"/>
    </row>
    <row r="10" spans="1:10" x14ac:dyDescent="0.2">
      <c r="B10" s="45" t="s">
        <v>57</v>
      </c>
      <c r="C10" s="127">
        <f>ATB_Total!C10/ATB_per_capita!$I10*1000</f>
        <v>13371.768599600082</v>
      </c>
      <c r="D10" s="127">
        <f>ATB_Total!D10/ATB_per_capita!$I10*1000</f>
        <v>808.69639526890978</v>
      </c>
      <c r="E10" s="127">
        <f>ATB_Total!E10/ATB_per_capita!$I10*1000</f>
        <v>2526.2660073088327</v>
      </c>
      <c r="F10" s="127">
        <f>ATB_Total!F10/ATB_per_capita!$I10*1000</f>
        <v>6259.8958091429349</v>
      </c>
      <c r="G10" s="127">
        <f>ATB_Total!G10/ATB_per_capita!$I10*1000</f>
        <v>-235.45132906820248</v>
      </c>
      <c r="H10" s="143">
        <f>ATB_Total!H10/ATB_per_capita!$I10*1000</f>
        <v>22731.175482252558</v>
      </c>
      <c r="I10" s="144">
        <v>36257.5</v>
      </c>
      <c r="J10" s="138"/>
    </row>
    <row r="11" spans="1:10" x14ac:dyDescent="0.2">
      <c r="B11" s="48" t="s">
        <v>58</v>
      </c>
      <c r="C11" s="130">
        <f>ATB_Total!C11/ATB_per_capita!$I11*1000</f>
        <v>35263.512798345932</v>
      </c>
      <c r="D11" s="130">
        <f>ATB_Total!D11/ATB_per_capita!$I11*1000</f>
        <v>907.78617564601814</v>
      </c>
      <c r="E11" s="130">
        <f>ATB_Total!E11/ATB_per_capita!$I11*1000</f>
        <v>9515.2399686738827</v>
      </c>
      <c r="F11" s="130">
        <f>ATB_Total!F11/ATB_per_capita!$I11*1000</f>
        <v>8880.9921188354438</v>
      </c>
      <c r="G11" s="130">
        <f>ATB_Total!G11/ATB_per_capita!$I11*1000</f>
        <v>-78.316166367404705</v>
      </c>
      <c r="H11" s="145">
        <f>ATB_Total!H11/ATB_per_capita!$I11*1000</f>
        <v>54489.214895133868</v>
      </c>
      <c r="I11" s="146">
        <v>152109.5</v>
      </c>
      <c r="J11" s="138"/>
    </row>
    <row r="12" spans="1:10" x14ac:dyDescent="0.2">
      <c r="B12" s="45" t="s">
        <v>59</v>
      </c>
      <c r="C12" s="127">
        <f>ATB_Total!C12/ATB_per_capita!$I12*1000</f>
        <v>23528.210643830582</v>
      </c>
      <c r="D12" s="127">
        <f>ATB_Total!D12/ATB_per_capita!$I12*1000</f>
        <v>873.84017635280668</v>
      </c>
      <c r="E12" s="127">
        <f>ATB_Total!E12/ATB_per_capita!$I12*1000</f>
        <v>4266.8213267348292</v>
      </c>
      <c r="F12" s="127">
        <f>ATB_Total!F12/ATB_per_capita!$I12*1000</f>
        <v>8239.5633279329086</v>
      </c>
      <c r="G12" s="127">
        <f>ATB_Total!G12/ATB_per_capita!$I12*1000</f>
        <v>-316.86739953282267</v>
      </c>
      <c r="H12" s="143">
        <f>ATB_Total!H12/ATB_per_capita!$I12*1000</f>
        <v>36591.568075318297</v>
      </c>
      <c r="I12" s="144">
        <v>36725.5</v>
      </c>
      <c r="J12" s="138"/>
    </row>
    <row r="13" spans="1:10" x14ac:dyDescent="0.2">
      <c r="B13" s="48" t="s">
        <v>60</v>
      </c>
      <c r="C13" s="130">
        <f>ATB_Total!C13/ATB_per_capita!$I13*1000</f>
        <v>29460.216791860796</v>
      </c>
      <c r="D13" s="130">
        <f>ATB_Total!D13/ATB_per_capita!$I13*1000</f>
        <v>783.69032318604172</v>
      </c>
      <c r="E13" s="130">
        <f>ATB_Total!E13/ATB_per_capita!$I13*1000</f>
        <v>9939.4717989921064</v>
      </c>
      <c r="F13" s="130">
        <f>ATB_Total!F13/ATB_per_capita!$I13*1000</f>
        <v>11925.796144337739</v>
      </c>
      <c r="G13" s="130">
        <f>ATB_Total!G13/ATB_per_capita!$I13*1000</f>
        <v>-287.59720572834561</v>
      </c>
      <c r="H13" s="145">
        <f>ATB_Total!H13/ATB_per_capita!$I13*1000</f>
        <v>51821.577852648341</v>
      </c>
      <c r="I13" s="146">
        <v>42068</v>
      </c>
      <c r="J13" s="138"/>
    </row>
    <row r="14" spans="1:10" x14ac:dyDescent="0.2">
      <c r="B14" s="45" t="s">
        <v>61</v>
      </c>
      <c r="C14" s="127">
        <f>ATB_Total!C14/ATB_per_capita!$I14*1000</f>
        <v>15244.546962083712</v>
      </c>
      <c r="D14" s="127">
        <f>ATB_Total!D14/ATB_per_capita!$I14*1000</f>
        <v>1206.6551685420397</v>
      </c>
      <c r="E14" s="127">
        <f>ATB_Total!E14/ATB_per_capita!$I14*1000</f>
        <v>2606.300350984377</v>
      </c>
      <c r="F14" s="127">
        <f>ATB_Total!F14/ATB_per_capita!$I14*1000</f>
        <v>5549.717875889929</v>
      </c>
      <c r="G14" s="127">
        <f>ATB_Total!G14/ATB_per_capita!$I14*1000</f>
        <v>48.010032051241339</v>
      </c>
      <c r="H14" s="143">
        <f>ATB_Total!H14/ATB_per_capita!$I14*1000</f>
        <v>24655.230389551296</v>
      </c>
      <c r="I14" s="144">
        <v>40101.5</v>
      </c>
      <c r="J14" s="138"/>
    </row>
    <row r="15" spans="1:10" x14ac:dyDescent="0.2">
      <c r="B15" s="48" t="s">
        <v>62</v>
      </c>
      <c r="C15" s="130">
        <f>ATB_Total!C15/ATB_per_capita!$I15*1000</f>
        <v>39468.443031427028</v>
      </c>
      <c r="D15" s="130">
        <f>ATB_Total!D15/ATB_per_capita!$I15*1000</f>
        <v>1798.4458792121418</v>
      </c>
      <c r="E15" s="130">
        <f>ATB_Total!E15/ATB_per_capita!$I15*1000</f>
        <v>7241.1237026378003</v>
      </c>
      <c r="F15" s="130">
        <f>ATB_Total!F15/ATB_per_capita!$I15*1000</f>
        <v>31254.109796500259</v>
      </c>
      <c r="G15" s="130">
        <f>ATB_Total!G15/ATB_per_capita!$I15*1000</f>
        <v>23.238501515457209</v>
      </c>
      <c r="H15" s="145">
        <f>ATB_Total!H15/ATB_per_capita!$I15*1000</f>
        <v>79785.360911292679</v>
      </c>
      <c r="I15" s="146">
        <v>118894.5</v>
      </c>
      <c r="J15" s="138"/>
    </row>
    <row r="16" spans="1:10" x14ac:dyDescent="0.2">
      <c r="B16" s="45" t="s">
        <v>63</v>
      </c>
      <c r="C16" s="127">
        <f>ATB_Total!C16/ATB_per_capita!$I16*1000</f>
        <v>16443.123975490962</v>
      </c>
      <c r="D16" s="127">
        <f>ATB_Total!D16/ATB_per_capita!$I16*1000</f>
        <v>794.75260604900461</v>
      </c>
      <c r="E16" s="127">
        <f>ATB_Total!E16/ATB_per_capita!$I16*1000</f>
        <v>1413.2463554854719</v>
      </c>
      <c r="F16" s="127">
        <f>ATB_Total!F16/ATB_per_capita!$I16*1000</f>
        <v>7618.4228684736772</v>
      </c>
      <c r="G16" s="127">
        <f>ATB_Total!G16/ATB_per_capita!$I16*1000</f>
        <v>-241.14855713945445</v>
      </c>
      <c r="H16" s="143">
        <f>ATB_Total!H16/ATB_per_capita!$I16*1000</f>
        <v>26028.397248359663</v>
      </c>
      <c r="I16" s="144">
        <v>296788.5</v>
      </c>
      <c r="J16" s="138"/>
    </row>
    <row r="17" spans="2:10" x14ac:dyDescent="0.2">
      <c r="B17" s="48" t="s">
        <v>64</v>
      </c>
      <c r="C17" s="130">
        <f>ATB_Total!C17/ATB_per_capita!$I17*1000</f>
        <v>17436.536855631777</v>
      </c>
      <c r="D17" s="130">
        <f>ATB_Total!D17/ATB_per_capita!$I17*1000</f>
        <v>606.81446125796469</v>
      </c>
      <c r="E17" s="130">
        <f>ATB_Total!E17/ATB_per_capita!$I17*1000</f>
        <v>1380.2067448799442</v>
      </c>
      <c r="F17" s="130">
        <f>ATB_Total!F17/ATB_per_capita!$I17*1000</f>
        <v>4906.8172455605845</v>
      </c>
      <c r="G17" s="130">
        <f>ATB_Total!G17/ATB_per_capita!$I17*1000</f>
        <v>-298.89325651128382</v>
      </c>
      <c r="H17" s="145">
        <f>ATB_Total!H17/ATB_per_capita!$I17*1000</f>
        <v>24031.482050818984</v>
      </c>
      <c r="I17" s="146">
        <v>262253</v>
      </c>
      <c r="J17" s="138"/>
    </row>
    <row r="18" spans="2:10" x14ac:dyDescent="0.2">
      <c r="B18" s="45" t="s">
        <v>65</v>
      </c>
      <c r="C18" s="127">
        <f>ATB_Total!C18/ATB_per_capita!$I18*1000</f>
        <v>24710.422283994722</v>
      </c>
      <c r="D18" s="127">
        <f>ATB_Total!D18/ATB_per_capita!$I18*1000</f>
        <v>3699.1439968767518</v>
      </c>
      <c r="E18" s="127">
        <f>ATB_Total!E18/ATB_per_capita!$I18*1000</f>
        <v>4266.2673062380363</v>
      </c>
      <c r="F18" s="127">
        <f>ATB_Total!F18/ATB_per_capita!$I18*1000</f>
        <v>16835.888152892152</v>
      </c>
      <c r="G18" s="127">
        <f>ATB_Total!G18/ATB_per_capita!$I18*1000</f>
        <v>-50.309457164458884</v>
      </c>
      <c r="H18" s="143">
        <f>ATB_Total!H18/ATB_per_capita!$I18*1000</f>
        <v>49461.412282837206</v>
      </c>
      <c r="I18" s="144">
        <v>191743</v>
      </c>
      <c r="J18" s="138"/>
    </row>
    <row r="19" spans="2:10" x14ac:dyDescent="0.2">
      <c r="B19" s="48" t="s">
        <v>66</v>
      </c>
      <c r="C19" s="130">
        <f>ATB_Total!C19/ATB_per_capita!$I19*1000</f>
        <v>23349.516981808403</v>
      </c>
      <c r="D19" s="130">
        <f>ATB_Total!D19/ATB_per_capita!$I19*1000</f>
        <v>1361.4549525769728</v>
      </c>
      <c r="E19" s="130">
        <f>ATB_Total!E19/ATB_per_capita!$I19*1000</f>
        <v>2190.1453993727032</v>
      </c>
      <c r="F19" s="130">
        <f>ATB_Total!F19/ATB_per_capita!$I19*1000</f>
        <v>5116.0059213191143</v>
      </c>
      <c r="G19" s="130">
        <f>ATB_Total!G19/ATB_per_capita!$I19*1000</f>
        <v>-98.815049633253736</v>
      </c>
      <c r="H19" s="145">
        <f>ATB_Total!H19/ATB_per_capita!$I19*1000</f>
        <v>31918.30820544394</v>
      </c>
      <c r="I19" s="146">
        <v>278975</v>
      </c>
      <c r="J19" s="138"/>
    </row>
    <row r="20" spans="2:10" x14ac:dyDescent="0.2">
      <c r="B20" s="45" t="s">
        <v>67</v>
      </c>
      <c r="C20" s="127">
        <f>ATB_Total!C20/ATB_per_capita!$I20*1000</f>
        <v>16580.378870720004</v>
      </c>
      <c r="D20" s="127">
        <f>ATB_Total!D20/ATB_per_capita!$I20*1000</f>
        <v>2020.5696004096278</v>
      </c>
      <c r="E20" s="127">
        <f>ATB_Total!E20/ATB_per_capita!$I20*1000</f>
        <v>2368.7914331224279</v>
      </c>
      <c r="F20" s="127">
        <f>ATB_Total!F20/ATB_per_capita!$I20*1000</f>
        <v>9152.241905857516</v>
      </c>
      <c r="G20" s="127">
        <f>ATB_Total!G20/ATB_per_capita!$I20*1000</f>
        <v>94.577734324624927</v>
      </c>
      <c r="H20" s="143">
        <f>ATB_Total!H20/ATB_per_capita!$I20*1000</f>
        <v>30216.5595444342</v>
      </c>
      <c r="I20" s="144">
        <v>79103.5</v>
      </c>
      <c r="J20" s="138"/>
    </row>
    <row r="21" spans="2:10" x14ac:dyDescent="0.2">
      <c r="B21" s="48" t="s">
        <v>68</v>
      </c>
      <c r="C21" s="130">
        <f>ATB_Total!C21/ATB_per_capita!$I21*1000</f>
        <v>17438.60304364792</v>
      </c>
      <c r="D21" s="130">
        <f>ATB_Total!D21/ATB_per_capita!$I21*1000</f>
        <v>715.70099016172219</v>
      </c>
      <c r="E21" s="130">
        <f>ATB_Total!E21/ATB_per_capita!$I21*1000</f>
        <v>3721.647929093037</v>
      </c>
      <c r="F21" s="130">
        <f>ATB_Total!F21/ATB_per_capita!$I21*1000</f>
        <v>6459.327045357416</v>
      </c>
      <c r="G21" s="130">
        <f>ATB_Total!G21/ATB_per_capita!$I21*1000</f>
        <v>-142.64836936811241</v>
      </c>
      <c r="H21" s="145">
        <f>ATB_Total!H21/ATB_per_capita!$I21*1000</f>
        <v>28192.630638891984</v>
      </c>
      <c r="I21" s="146">
        <v>53817</v>
      </c>
      <c r="J21" s="138"/>
    </row>
    <row r="22" spans="2:10" x14ac:dyDescent="0.2">
      <c r="B22" s="45" t="s">
        <v>69</v>
      </c>
      <c r="C22" s="127">
        <f>ATB_Total!C22/ATB_per_capita!$I22*1000</f>
        <v>17904.083696820275</v>
      </c>
      <c r="D22" s="127">
        <f>ATB_Total!D22/ATB_per_capita!$I22*1000</f>
        <v>563.49925216828751</v>
      </c>
      <c r="E22" s="127">
        <f>ATB_Total!E22/ATB_per_capita!$I22*1000</f>
        <v>4099.2820386876547</v>
      </c>
      <c r="F22" s="127">
        <f>ATB_Total!F22/ATB_per_capita!$I22*1000</f>
        <v>5312.9317466337952</v>
      </c>
      <c r="G22" s="127">
        <f>ATB_Total!G22/ATB_per_capita!$I22*1000</f>
        <v>-17.350166841621096</v>
      </c>
      <c r="H22" s="143">
        <f>ATB_Total!H22/ATB_per_capita!$I22*1000</f>
        <v>27862.446567468392</v>
      </c>
      <c r="I22" s="144">
        <v>15819</v>
      </c>
      <c r="J22" s="138"/>
    </row>
    <row r="23" spans="2:10" x14ac:dyDescent="0.2">
      <c r="B23" s="48" t="s">
        <v>70</v>
      </c>
      <c r="C23" s="130">
        <f>ATB_Total!C23/ATB_per_capita!$I23*1000</f>
        <v>15581.95507024268</v>
      </c>
      <c r="D23" s="130">
        <f>ATB_Total!D23/ATB_per_capita!$I23*1000</f>
        <v>1050.896655164634</v>
      </c>
      <c r="E23" s="130">
        <f>ATB_Total!E23/ATB_per_capita!$I23*1000</f>
        <v>2861.9105293532361</v>
      </c>
      <c r="F23" s="130">
        <f>ATB_Total!F23/ATB_per_capita!$I23*1000</f>
        <v>6510.2304343372161</v>
      </c>
      <c r="G23" s="130">
        <f>ATB_Total!G23/ATB_per_capita!$I23*1000</f>
        <v>-53.300253628003631</v>
      </c>
      <c r="H23" s="145">
        <f>ATB_Total!H23/ATB_per_capita!$I23*1000</f>
        <v>25951.692435469766</v>
      </c>
      <c r="I23" s="146">
        <v>492969.5</v>
      </c>
      <c r="J23" s="138"/>
    </row>
    <row r="24" spans="2:10" x14ac:dyDescent="0.2">
      <c r="B24" s="45" t="s">
        <v>71</v>
      </c>
      <c r="C24" s="127">
        <f>ATB_Total!C24/ATB_per_capita!$I24*1000</f>
        <v>16502.222758941927</v>
      </c>
      <c r="D24" s="127">
        <f>ATB_Total!D24/ATB_per_capita!$I24*1000</f>
        <v>1921.3384190773295</v>
      </c>
      <c r="E24" s="127">
        <f>ATB_Total!E24/ATB_per_capita!$I24*1000</f>
        <v>4093.0399140372192</v>
      </c>
      <c r="F24" s="127">
        <f>ATB_Total!F24/ATB_per_capita!$I24*1000</f>
        <v>4531.6446582560493</v>
      </c>
      <c r="G24" s="127">
        <f>ATB_Total!G24/ATB_per_capita!$I24*1000</f>
        <v>400.82569341505211</v>
      </c>
      <c r="H24" s="143">
        <f>ATB_Total!H24/ATB_per_capita!$I24*1000</f>
        <v>27449.071443727578</v>
      </c>
      <c r="I24" s="144">
        <v>202878.5</v>
      </c>
      <c r="J24" s="138"/>
    </row>
    <row r="25" spans="2:10" x14ac:dyDescent="0.2">
      <c r="B25" s="48" t="s">
        <v>72</v>
      </c>
      <c r="C25" s="130">
        <f>ATB_Total!C25/ATB_per_capita!$I25*1000</f>
        <v>18947.11365928924</v>
      </c>
      <c r="D25" s="130">
        <f>ATB_Total!D25/ATB_per_capita!$I25*1000</f>
        <v>954.70478423992131</v>
      </c>
      <c r="E25" s="130">
        <f>ATB_Total!E25/ATB_per_capita!$I25*1000</f>
        <v>2555.9642286992689</v>
      </c>
      <c r="F25" s="130">
        <f>ATB_Total!F25/ATB_per_capita!$I25*1000</f>
        <v>5991.6313963792682</v>
      </c>
      <c r="G25" s="130">
        <f>ATB_Total!G25/ATB_per_capita!$I25*1000</f>
        <v>-33.436518787165745</v>
      </c>
      <c r="H25" s="145">
        <f>ATB_Total!H25/ATB_per_capita!$I25*1000</f>
        <v>28415.977549820527</v>
      </c>
      <c r="I25" s="146">
        <v>636446</v>
      </c>
      <c r="J25" s="138"/>
    </row>
    <row r="26" spans="2:10" x14ac:dyDescent="0.2">
      <c r="B26" s="45" t="s">
        <v>73</v>
      </c>
      <c r="C26" s="127">
        <f>ATB_Total!C26/ATB_per_capita!$I26*1000</f>
        <v>17242.06108202778</v>
      </c>
      <c r="D26" s="127">
        <f>ATB_Total!D26/ATB_per_capita!$I26*1000</f>
        <v>1065.5081649651659</v>
      </c>
      <c r="E26" s="127">
        <f>ATB_Total!E26/ATB_per_capita!$I26*1000</f>
        <v>2815.8508821233108</v>
      </c>
      <c r="F26" s="127">
        <f>ATB_Total!F26/ATB_per_capita!$I26*1000</f>
        <v>5337.6671119645353</v>
      </c>
      <c r="G26" s="127">
        <f>ATB_Total!G26/ATB_per_capita!$I26*1000</f>
        <v>100.88987421134921</v>
      </c>
      <c r="H26" s="143">
        <f>ATB_Total!H26/ATB_per_capita!$I26*1000</f>
        <v>26561.977115292142</v>
      </c>
      <c r="I26" s="144">
        <v>260649.5</v>
      </c>
      <c r="J26" s="138"/>
    </row>
    <row r="27" spans="2:10" x14ac:dyDescent="0.2">
      <c r="B27" s="48" t="s">
        <v>74</v>
      </c>
      <c r="C27" s="130">
        <f>ATB_Total!C27/ATB_per_capita!$I27*1000</f>
        <v>18794.107570393826</v>
      </c>
      <c r="D27" s="130">
        <f>ATB_Total!D27/ATB_per_capita!$I27*1000</f>
        <v>2571.3401693753676</v>
      </c>
      <c r="E27" s="130">
        <f>ATB_Total!E27/ATB_per_capita!$I27*1000</f>
        <v>2412.8507220138458</v>
      </c>
      <c r="F27" s="130">
        <f>ATB_Total!F27/ATB_per_capita!$I27*1000</f>
        <v>8404.2975277195292</v>
      </c>
      <c r="G27" s="130">
        <f>ATB_Total!G27/ATB_per_capita!$I27*1000</f>
        <v>222.60565074584389</v>
      </c>
      <c r="H27" s="145">
        <f>ATB_Total!H27/ATB_per_capita!$I27*1000</f>
        <v>32405.201640248408</v>
      </c>
      <c r="I27" s="146">
        <v>346461.5</v>
      </c>
      <c r="J27" s="138"/>
    </row>
    <row r="28" spans="2:10" x14ac:dyDescent="0.2">
      <c r="B28" s="45" t="s">
        <v>75</v>
      </c>
      <c r="C28" s="127">
        <f>ATB_Total!C28/ATB_per_capita!$I28*1000</f>
        <v>21505.718491466047</v>
      </c>
      <c r="D28" s="127">
        <f>ATB_Total!D28/ATB_per_capita!$I28*1000</f>
        <v>1675.9467186920645</v>
      </c>
      <c r="E28" s="127">
        <f>ATB_Total!E28/ATB_per_capita!$I28*1000</f>
        <v>2650.932620110148</v>
      </c>
      <c r="F28" s="127">
        <f>ATB_Total!F28/ATB_per_capita!$I28*1000</f>
        <v>6825.8931152109799</v>
      </c>
      <c r="G28" s="127">
        <f>ATB_Total!G28/ATB_per_capita!$I28*1000</f>
        <v>-107.21816717032632</v>
      </c>
      <c r="H28" s="143">
        <f>ATB_Total!H28/ATB_per_capita!$I28*1000</f>
        <v>32551.272778308907</v>
      </c>
      <c r="I28" s="144">
        <v>751352</v>
      </c>
      <c r="J28" s="138"/>
    </row>
    <row r="29" spans="2:10" x14ac:dyDescent="0.2">
      <c r="B29" s="48" t="s">
        <v>76</v>
      </c>
      <c r="C29" s="130">
        <f>ATB_Total!C29/ATB_per_capita!$I29*1000</f>
        <v>14720.507881752674</v>
      </c>
      <c r="D29" s="130">
        <f>ATB_Total!D29/ATB_per_capita!$I29*1000</f>
        <v>1226.0402701876656</v>
      </c>
      <c r="E29" s="130">
        <f>ATB_Total!E29/ATB_per_capita!$I29*1000</f>
        <v>2046.8935093180764</v>
      </c>
      <c r="F29" s="130">
        <f>ATB_Total!F29/ATB_per_capita!$I29*1000</f>
        <v>4118.9304524720992</v>
      </c>
      <c r="G29" s="130">
        <f>ATB_Total!G29/ATB_per_capita!$I29*1000</f>
        <v>314.31365345915157</v>
      </c>
      <c r="H29" s="145">
        <f>ATB_Total!H29/ATB_per_capita!$I29*1000</f>
        <v>22426.685767189669</v>
      </c>
      <c r="I29" s="146">
        <v>332794</v>
      </c>
      <c r="J29" s="138"/>
    </row>
    <row r="30" spans="2:10" x14ac:dyDescent="0.2">
      <c r="B30" s="45" t="s">
        <v>77</v>
      </c>
      <c r="C30" s="127">
        <f>ATB_Total!C30/ATB_per_capita!$I30*1000</f>
        <v>15700.096615628005</v>
      </c>
      <c r="D30" s="127">
        <f>ATB_Total!D30/ATB_per_capita!$I30*1000</f>
        <v>1488.5372760834905</v>
      </c>
      <c r="E30" s="127">
        <f>ATB_Total!E30/ATB_per_capita!$I30*1000</f>
        <v>1461.4592468783546</v>
      </c>
      <c r="F30" s="127">
        <f>ATB_Total!F30/ATB_per_capita!$I30*1000</f>
        <v>15602.857741115318</v>
      </c>
      <c r="G30" s="127">
        <f>ATB_Total!G30/ATB_per_capita!$I30*1000</f>
        <v>529.23278304775226</v>
      </c>
      <c r="H30" s="143">
        <f>ATB_Total!H30/ATB_per_capita!$I30*1000</f>
        <v>34782.183662752919</v>
      </c>
      <c r="I30" s="144">
        <v>176990</v>
      </c>
      <c r="J30" s="138"/>
    </row>
    <row r="31" spans="2:10" x14ac:dyDescent="0.2">
      <c r="B31" s="48" t="s">
        <v>78</v>
      </c>
      <c r="C31" s="130">
        <f>ATB_Total!C31/ATB_per_capita!$I31*1000</f>
        <v>25605.617831628962</v>
      </c>
      <c r="D31" s="130">
        <f>ATB_Total!D31/ATB_per_capita!$I31*1000</f>
        <v>5349.2685755628481</v>
      </c>
      <c r="E31" s="130">
        <f>ATB_Total!E31/ATB_per_capita!$I31*1000</f>
        <v>3366.8629579136259</v>
      </c>
      <c r="F31" s="130">
        <f>ATB_Total!F31/ATB_per_capita!$I31*1000</f>
        <v>12093.649450158802</v>
      </c>
      <c r="G31" s="130">
        <f>ATB_Total!G31/ATB_per_capita!$I31*1000</f>
        <v>318.85455411152827</v>
      </c>
      <c r="H31" s="145">
        <f>ATB_Total!H31/ATB_per_capita!$I31*1000</f>
        <v>46734.253369375765</v>
      </c>
      <c r="I31" s="146">
        <v>469772</v>
      </c>
      <c r="J31" s="138"/>
    </row>
    <row r="32" spans="2:10" x14ac:dyDescent="0.2">
      <c r="B32" s="45" t="s">
        <v>79</v>
      </c>
      <c r="C32" s="127">
        <f>ATB_Total!C32/ATB_per_capita!$I32*1000</f>
        <v>12890.983349479715</v>
      </c>
      <c r="D32" s="127">
        <f>ATB_Total!D32/ATB_per_capita!$I32*1000</f>
        <v>1320.7672331677793</v>
      </c>
      <c r="E32" s="127">
        <f>ATB_Total!E32/ATB_per_capita!$I32*1000</f>
        <v>1394.2323266819535</v>
      </c>
      <c r="F32" s="127">
        <f>ATB_Total!F32/ATB_per_capita!$I32*1000</f>
        <v>5805.8200698360042</v>
      </c>
      <c r="G32" s="127">
        <f>ATB_Total!G32/ATB_per_capita!$I32*1000</f>
        <v>161.14076973973013</v>
      </c>
      <c r="H32" s="143">
        <f>ATB_Total!H32/ATB_per_capita!$I32*1000</f>
        <v>21572.943748905182</v>
      </c>
      <c r="I32" s="144">
        <v>71739.5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20336.057473953333</v>
      </c>
      <c r="D33" s="54">
        <f>ATB_Total!D33/ATB_per_capita!$I33*1000</f>
        <v>1506.2365248082992</v>
      </c>
      <c r="E33" s="54">
        <f>ATB_Total!E33/ATB_per_capita!$I33*1000</f>
        <v>3059.5960425647841</v>
      </c>
      <c r="F33" s="54">
        <f>ATB_Total!F33/ATB_per_capita!$I33*1000</f>
        <v>8013.5929191202667</v>
      </c>
      <c r="G33" s="54">
        <f>ATB_Total!G33/ATB_per_capita!$I33*1000</f>
        <v>-1.8402209770466333</v>
      </c>
      <c r="H33" s="54">
        <f>ATB_Total!H33/ATB_per_capita!$I33*1000</f>
        <v>32913.642739469629</v>
      </c>
      <c r="I33" s="55">
        <f>SUM(I7:I32)</f>
        <v>8173024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2013</v>
      </c>
      <c r="B1" s="57"/>
      <c r="C1" s="57"/>
    </row>
    <row r="2" spans="1:10" ht="18.75" customHeight="1" x14ac:dyDescent="0.2">
      <c r="A2" s="147" t="str">
        <f>Info!A4</f>
        <v>Reference year 2017</v>
      </c>
      <c r="H2" s="20" t="str">
        <f>Info!C28</f>
        <v>FA_2017_20160519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0.63735741078668284</v>
      </c>
      <c r="C6" s="150">
        <f>ATB_Total!D7/ATB_Total!$H7</f>
        <v>3.5422973692136886E-2</v>
      </c>
      <c r="D6" s="150">
        <f>ATB_Total!E7/ATB_Total!$H7</f>
        <v>0.10257774687559577</v>
      </c>
      <c r="E6" s="150">
        <f>LE!B9/ATB_Total!$H7</f>
        <v>0.2214041057894561</v>
      </c>
      <c r="F6" s="150">
        <f>LE!C9/ATB_Total!$H7</f>
        <v>8.4873638298661735E-3</v>
      </c>
      <c r="G6" s="150">
        <f>ATB_Total!G7/ATB_Total!$H7</f>
        <v>-5.2496009737377286E-3</v>
      </c>
      <c r="H6" s="151">
        <f t="shared" ref="H6:H32" si="0">SUM(B6:G6)</f>
        <v>1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0.63907929660119422</v>
      </c>
      <c r="C7" s="153">
        <f>ATB_Total!D8/ATB_Total!$H8</f>
        <v>2.5817348806705696E-2</v>
      </c>
      <c r="D7" s="153">
        <f>ATB_Total!E8/ATB_Total!$H8</f>
        <v>9.2613885479736147E-2</v>
      </c>
      <c r="E7" s="153">
        <f>LE!B10/ATB_Total!$H8</f>
        <v>0.23852256618679277</v>
      </c>
      <c r="F7" s="153">
        <f>LE!C10/ATB_Total!$H8</f>
        <v>2.676902659212217E-3</v>
      </c>
      <c r="G7" s="153">
        <f>ATB_Total!G8/ATB_Total!$H8</f>
        <v>1.2900002663590957E-3</v>
      </c>
      <c r="H7" s="154">
        <f t="shared" si="0"/>
        <v>1.0000000000000002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0.59816980457640156</v>
      </c>
      <c r="C8" s="156">
        <f>ATB_Total!D9/ATB_Total!$H9</f>
        <v>2.2816056433996559E-2</v>
      </c>
      <c r="D8" s="156">
        <f>ATB_Total!E9/ATB_Total!$H9</f>
        <v>9.6622056303262094E-2</v>
      </c>
      <c r="E8" s="156">
        <f>LE!B11/ATB_Total!$H9</f>
        <v>0.26743721667245229</v>
      </c>
      <c r="F8" s="156">
        <f>LE!C11/ATB_Total!$H9</f>
        <v>1.0092854268131625E-2</v>
      </c>
      <c r="G8" s="156">
        <f>ATB_Total!G9/ATB_Total!$H9</f>
        <v>4.8620117457558358E-3</v>
      </c>
      <c r="H8" s="157">
        <f t="shared" si="0"/>
        <v>1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0.58825680220717735</v>
      </c>
      <c r="C9" s="153">
        <f>ATB_Total!D10/ATB_Total!$H10</f>
        <v>3.5576532146360064E-2</v>
      </c>
      <c r="D9" s="153">
        <f>ATB_Total!E10/ATB_Total!$H10</f>
        <v>0.11113661980574756</v>
      </c>
      <c r="E9" s="153">
        <f>LE!B12/ATB_Total!$H10</f>
        <v>0.2743381402683906</v>
      </c>
      <c r="F9" s="153">
        <f>LE!C12/ATB_Total!$H10</f>
        <v>1.0499853492383986E-3</v>
      </c>
      <c r="G9" s="153">
        <f>ATB_Total!G10/ATB_Total!$H10</f>
        <v>-1.0358079776913954E-2</v>
      </c>
      <c r="H9" s="154">
        <f t="shared" si="0"/>
        <v>1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0.64716500074760874</v>
      </c>
      <c r="C10" s="156">
        <f>ATB_Total!D11/ATB_Total!$H11</f>
        <v>1.6659923938949751E-2</v>
      </c>
      <c r="D10" s="156">
        <f>ATB_Total!E11/ATB_Total!$H11</f>
        <v>0.17462611614034534</v>
      </c>
      <c r="E10" s="156">
        <f>LE!B13/ATB_Total!$H11</f>
        <v>0.14993148376653886</v>
      </c>
      <c r="F10" s="156">
        <f>LE!C13/ATB_Total!$H11</f>
        <v>1.3054753710495451E-2</v>
      </c>
      <c r="G10" s="156">
        <f>ATB_Total!G11/ATB_Total!$H11</f>
        <v>-1.4372783039382478E-3</v>
      </c>
      <c r="H10" s="157">
        <f t="shared" si="0"/>
        <v>1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0.64299541892824219</v>
      </c>
      <c r="C11" s="153">
        <f>ATB_Total!D12/ATB_Total!$H12</f>
        <v>2.3880916350841719E-2</v>
      </c>
      <c r="D11" s="153">
        <f>ATB_Total!E12/ATB_Total!$H12</f>
        <v>0.11660668157079829</v>
      </c>
      <c r="E11" s="153">
        <f>LE!B14/ATB_Total!$H12</f>
        <v>0.21558386170106117</v>
      </c>
      <c r="F11" s="153">
        <f>LE!C14/ATB_Total!$H12</f>
        <v>9.5926956679204482E-3</v>
      </c>
      <c r="G11" s="153">
        <f>ATB_Total!G12/ATB_Total!$H12</f>
        <v>-8.6595742188637082E-3</v>
      </c>
      <c r="H11" s="154">
        <f t="shared" si="0"/>
        <v>1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0.56849324186209116</v>
      </c>
      <c r="C12" s="156">
        <f>ATB_Total!D13/ATB_Total!$H13</f>
        <v>1.5122857227821581E-2</v>
      </c>
      <c r="D12" s="156">
        <f>ATB_Total!E13/ATB_Total!$H13</f>
        <v>0.19180179783900872</v>
      </c>
      <c r="E12" s="156">
        <f>LE!B15/ATB_Total!$H13</f>
        <v>0.21700131202230682</v>
      </c>
      <c r="F12" s="156">
        <f>LE!C15/ATB_Total!$H13</f>
        <v>1.3130548845535769E-2</v>
      </c>
      <c r="G12" s="156">
        <f>ATB_Total!G13/ATB_Total!$H13</f>
        <v>-5.5497577967639601E-3</v>
      </c>
      <c r="H12" s="157">
        <f t="shared" si="0"/>
        <v>1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0.61830884243305373</v>
      </c>
      <c r="C13" s="153">
        <f>ATB_Total!D14/ATB_Total!$H14</f>
        <v>4.8941143500869942E-2</v>
      </c>
      <c r="D13" s="153">
        <f>ATB_Total!E14/ATB_Total!$H14</f>
        <v>0.10570983559289342</v>
      </c>
      <c r="E13" s="153">
        <f>LE!B16/ATB_Total!$H14</f>
        <v>0.17613051025802395</v>
      </c>
      <c r="F13" s="153">
        <f>LE!C16/ATB_Total!$H14</f>
        <v>4.8962412752821573E-2</v>
      </c>
      <c r="G13" s="153">
        <f>ATB_Total!G14/ATB_Total!$H14</f>
        <v>1.9472554623374207E-3</v>
      </c>
      <c r="H13" s="154">
        <f t="shared" si="0"/>
        <v>1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0.49468276611932621</v>
      </c>
      <c r="C14" s="156">
        <f>ATB_Total!D15/ATB_Total!$H15</f>
        <v>2.2541050872875012E-2</v>
      </c>
      <c r="D14" s="156">
        <f>ATB_Total!E15/ATB_Total!$H15</f>
        <v>9.0757547749751477E-2</v>
      </c>
      <c r="E14" s="156">
        <f>LE!B17/ATB_Total!$H15</f>
        <v>0.25213008278693966</v>
      </c>
      <c r="F14" s="156">
        <f>LE!C17/ATB_Total!$H15</f>
        <v>0.13959728974759517</v>
      </c>
      <c r="G14" s="156">
        <f>ATB_Total!G15/ATB_Total!$H15</f>
        <v>2.9126272351257952E-4</v>
      </c>
      <c r="H14" s="157">
        <f t="shared" si="0"/>
        <v>1.0000000000000002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0.63173785994553411</v>
      </c>
      <c r="C15" s="153">
        <f>ATB_Total!D16/ATB_Total!$H16</f>
        <v>3.0534058569399263E-2</v>
      </c>
      <c r="D15" s="153">
        <f>ATB_Total!E16/ATB_Total!$H16</f>
        <v>5.4296326508330668E-2</v>
      </c>
      <c r="E15" s="153">
        <f>LE!B18/ATB_Total!$H16</f>
        <v>0.23879059672304107</v>
      </c>
      <c r="F15" s="153">
        <f>LE!C18/ATB_Total!$H16</f>
        <v>5.3905983699474108E-2</v>
      </c>
      <c r="G15" s="153">
        <f>ATB_Total!G16/ATB_Total!$H16</f>
        <v>-9.2648254457792963E-3</v>
      </c>
      <c r="H15" s="154">
        <f t="shared" si="0"/>
        <v>0.99999999999999989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0.7255706002134622</v>
      </c>
      <c r="C16" s="156">
        <f>ATB_Total!D17/ATB_Total!$H17</f>
        <v>2.5250813078225638E-2</v>
      </c>
      <c r="D16" s="156">
        <f>ATB_Total!E17/ATB_Total!$H17</f>
        <v>5.743327614839748E-2</v>
      </c>
      <c r="E16" s="156">
        <f>LE!B19/ATB_Total!$H17</f>
        <v>0.20256212416639324</v>
      </c>
      <c r="F16" s="156">
        <f>LE!C19/ATB_Total!$H17</f>
        <v>1.6207570718183E-3</v>
      </c>
      <c r="G16" s="156">
        <f>ATB_Total!G17/ATB_Total!$H17</f>
        <v>-1.2437570678296875E-2</v>
      </c>
      <c r="H16" s="157">
        <f t="shared" si="0"/>
        <v>1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0.49958990541337778</v>
      </c>
      <c r="C17" s="153">
        <f>ATB_Total!D18/ATB_Total!$H18</f>
        <v>7.478848310524952E-2</v>
      </c>
      <c r="D17" s="153">
        <f>ATB_Total!E18/ATB_Total!$H18</f>
        <v>8.6254457956882968E-2</v>
      </c>
      <c r="E17" s="153">
        <f>LE!B20/ATB_Total!$H18</f>
        <v>0.16870672885376456</v>
      </c>
      <c r="F17" s="153">
        <f>LE!C20/ATB_Total!$H18</f>
        <v>0.17167757025639446</v>
      </c>
      <c r="G17" s="153">
        <f>ATB_Total!G18/ATB_Total!$H18</f>
        <v>-1.0171455856693348E-3</v>
      </c>
      <c r="H17" s="154">
        <f t="shared" si="0"/>
        <v>1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0.7315399309862527</v>
      </c>
      <c r="C18" s="156">
        <f>ATB_Total!D19/ATB_Total!$H19</f>
        <v>4.265435823897349E-2</v>
      </c>
      <c r="D18" s="156">
        <f>ATB_Total!E19/ATB_Total!$H19</f>
        <v>6.8617214461233741E-2</v>
      </c>
      <c r="E18" s="156">
        <f>LE!B21/ATB_Total!$H19</f>
        <v>0.14159335604758844</v>
      </c>
      <c r="F18" s="156">
        <f>LE!C21/ATB_Total!$H19</f>
        <v>1.8691013925583779E-2</v>
      </c>
      <c r="G18" s="156">
        <f>ATB_Total!G19/ATB_Total!$H19</f>
        <v>-3.0958736596321226E-3</v>
      </c>
      <c r="H18" s="157">
        <f t="shared" si="0"/>
        <v>0.99999999999999989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0.54871828959674063</v>
      </c>
      <c r="C19" s="153">
        <f>ATB_Total!D20/ATB_Total!$H20</f>
        <v>6.6869611592886027E-2</v>
      </c>
      <c r="D19" s="153">
        <f>ATB_Total!E20/ATB_Total!$H20</f>
        <v>7.8393816795689839E-2</v>
      </c>
      <c r="E19" s="153">
        <f>LE!B22/ATB_Total!$H20</f>
        <v>0.14959675829393335</v>
      </c>
      <c r="F19" s="153">
        <f>LE!C22/ATB_Total!$H20</f>
        <v>0.15329152693254708</v>
      </c>
      <c r="G19" s="153">
        <f>ATB_Total!G20/ATB_Total!$H20</f>
        <v>3.1299967882030388E-3</v>
      </c>
      <c r="H19" s="154">
        <f t="shared" si="0"/>
        <v>1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0.61855182182223223</v>
      </c>
      <c r="C20" s="156">
        <f>ATB_Total!D21/ATB_Total!$H21</f>
        <v>2.5386101755768983E-2</v>
      </c>
      <c r="D20" s="156">
        <f>ATB_Total!E21/ATB_Total!$H21</f>
        <v>0.13200782774626893</v>
      </c>
      <c r="E20" s="156">
        <f>LE!B23/ATB_Total!$H21</f>
        <v>0.22138954906570446</v>
      </c>
      <c r="F20" s="156">
        <f>LE!C23/ATB_Total!$H21</f>
        <v>7.7244746695164868E-3</v>
      </c>
      <c r="G20" s="156">
        <f>ATB_Total!G21/ATB_Total!$H21</f>
        <v>-5.0597750594911749E-3</v>
      </c>
      <c r="H20" s="157">
        <f t="shared" si="0"/>
        <v>0.99999999999999978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0.64258835466820452</v>
      </c>
      <c r="C21" s="153">
        <f>ATB_Total!D22/ATB_Total!$H22</f>
        <v>2.0224327781258714E-2</v>
      </c>
      <c r="D21" s="153">
        <f>ATB_Total!E22/ATB_Total!$H22</f>
        <v>0.14712570300534519</v>
      </c>
      <c r="E21" s="153">
        <f>LE!B24/ATB_Total!$H22</f>
        <v>0.18476434170734371</v>
      </c>
      <c r="F21" s="153">
        <f>LE!C24/ATB_Total!$H22</f>
        <v>5.9199807827373411E-3</v>
      </c>
      <c r="G21" s="153">
        <f>ATB_Total!G22/ATB_Total!$H22</f>
        <v>-6.2270794488947668E-4</v>
      </c>
      <c r="H21" s="154">
        <f t="shared" si="0"/>
        <v>1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0.60042153740023019</v>
      </c>
      <c r="C22" s="156">
        <f>ATB_Total!D23/ATB_Total!$H23</f>
        <v>4.0494339927068079E-2</v>
      </c>
      <c r="D22" s="156">
        <f>ATB_Total!E23/ATB_Total!$H23</f>
        <v>0.11027837727614589</v>
      </c>
      <c r="E22" s="156">
        <f>LE!B25/ATB_Total!$H23</f>
        <v>0.23188751695182377</v>
      </c>
      <c r="F22" s="156">
        <f>LE!C25/ATB_Total!$H23</f>
        <v>1.8972054173459953E-2</v>
      </c>
      <c r="G22" s="156">
        <f>ATB_Total!G23/ATB_Total!$H23</f>
        <v>-2.0538257287280007E-3</v>
      </c>
      <c r="H22" s="157">
        <f t="shared" si="0"/>
        <v>0.99999999999999989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0.60119420770835841</v>
      </c>
      <c r="C23" s="153">
        <f>ATB_Total!D24/ATB_Total!$H24</f>
        <v>6.9996481411628106E-2</v>
      </c>
      <c r="D23" s="153">
        <f>ATB_Total!E24/ATB_Total!$H24</f>
        <v>0.14911396629311205</v>
      </c>
      <c r="E23" s="153">
        <f>LE!B26/ATB_Total!$H24</f>
        <v>0.16077987157665757</v>
      </c>
      <c r="F23" s="153">
        <f>LE!C26/ATB_Total!$H24</f>
        <v>4.3129501439686394E-3</v>
      </c>
      <c r="G23" s="153">
        <f>ATB_Total!G24/ATB_Total!$H24</f>
        <v>1.4602522866275145E-2</v>
      </c>
      <c r="H23" s="154">
        <f t="shared" si="0"/>
        <v>0.99999999999999989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0.66677676761498239</v>
      </c>
      <c r="C24" s="156">
        <f>ATB_Total!D25/ATB_Total!$H25</f>
        <v>3.3597464052259968E-2</v>
      </c>
      <c r="D24" s="156">
        <f>ATB_Total!E25/ATB_Total!$H25</f>
        <v>8.9948136544590288E-2</v>
      </c>
      <c r="E24" s="156">
        <f>LE!B27/ATB_Total!$H25</f>
        <v>0.20928046266287742</v>
      </c>
      <c r="F24" s="156">
        <f>LE!C27/ATB_Total!$H25</f>
        <v>1.5738493478353968E-3</v>
      </c>
      <c r="G24" s="156">
        <f>ATB_Total!G25/ATB_Total!$H25</f>
        <v>-1.176680222545324E-3</v>
      </c>
      <c r="H24" s="157">
        <f t="shared" si="0"/>
        <v>1.0000000000000002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0.64912566587903797</v>
      </c>
      <c r="C25" s="153">
        <f>ATB_Total!D26/ATB_Total!$H26</f>
        <v>4.011403821109899E-2</v>
      </c>
      <c r="D25" s="153">
        <f>ATB_Total!E26/ATB_Total!$H26</f>
        <v>0.10601059062362425</v>
      </c>
      <c r="E25" s="153">
        <f>LE!B28/ATB_Total!$H26</f>
        <v>0.19810079219852061</v>
      </c>
      <c r="F25" s="153">
        <f>LE!C28/ATB_Total!$H26</f>
        <v>2.8506312891367685E-3</v>
      </c>
      <c r="G25" s="153">
        <f>ATB_Total!G26/ATB_Total!$H26</f>
        <v>3.7982817985813769E-3</v>
      </c>
      <c r="H25" s="154">
        <f t="shared" si="0"/>
        <v>1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0.57997193719204876</v>
      </c>
      <c r="C26" s="156">
        <f>ATB_Total!D27/ATB_Total!$H27</f>
        <v>7.9349611766700814E-2</v>
      </c>
      <c r="D26" s="156">
        <f>ATB_Total!E27/ATB_Total!$H27</f>
        <v>7.4458747357924154E-2</v>
      </c>
      <c r="E26" s="156">
        <f>LE!B29/ATB_Total!$H27</f>
        <v>0.23730180575883569</v>
      </c>
      <c r="F26" s="156">
        <f>LE!C29/ATB_Total!$H27</f>
        <v>2.204845599917463E-2</v>
      </c>
      <c r="G26" s="156">
        <f>ATB_Total!G27/ATB_Total!$H27</f>
        <v>6.8694419253160811E-3</v>
      </c>
      <c r="H26" s="157">
        <f t="shared" si="0"/>
        <v>1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0.66067212295909816</v>
      </c>
      <c r="C27" s="153">
        <f>ATB_Total!D28/ATB_Total!$H28</f>
        <v>5.1486365221603866E-2</v>
      </c>
      <c r="D27" s="153">
        <f>ATB_Total!E28/ATB_Total!$H28</f>
        <v>8.143867793325249E-2</v>
      </c>
      <c r="E27" s="153">
        <f>LE!B30/ATB_Total!$H28</f>
        <v>0.13834166180139371</v>
      </c>
      <c r="F27" s="153">
        <f>LE!C30/ATB_Total!$H28</f>
        <v>7.1354996197169396E-2</v>
      </c>
      <c r="G27" s="153">
        <f>ATB_Total!G28/ATB_Total!$H28</f>
        <v>-3.2938241125174362E-3</v>
      </c>
      <c r="H27" s="154">
        <f t="shared" si="0"/>
        <v>1.0000000000000002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0.65638356173380008</v>
      </c>
      <c r="C28" s="156">
        <f>ATB_Total!D29/ATB_Total!$H29</f>
        <v>5.4668812098012609E-2</v>
      </c>
      <c r="D28" s="156">
        <f>ATB_Total!E29/ATB_Total!$H29</f>
        <v>9.1270441409255845E-2</v>
      </c>
      <c r="E28" s="156">
        <f>LE!B31/ATB_Total!$H29</f>
        <v>0.18221658886047865</v>
      </c>
      <c r="F28" s="156">
        <f>LE!C31/ATB_Total!$H29</f>
        <v>1.4454330374743551E-3</v>
      </c>
      <c r="G28" s="156">
        <f>ATB_Total!G29/ATB_Total!$H29</f>
        <v>1.4015162860978493E-2</v>
      </c>
      <c r="H28" s="157">
        <f t="shared" si="0"/>
        <v>1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0.4513832934658647</v>
      </c>
      <c r="C29" s="153">
        <f>ATB_Total!D30/ATB_Total!$H30</f>
        <v>4.2795969641133122E-2</v>
      </c>
      <c r="D29" s="153">
        <f>ATB_Total!E30/ATB_Total!$H30</f>
        <v>4.201746678841739E-2</v>
      </c>
      <c r="E29" s="153">
        <f>LE!B32/ATB_Total!$H30</f>
        <v>0.15235059536345741</v>
      </c>
      <c r="F29" s="153">
        <f>LE!C32/ATB_Total!$H30</f>
        <v>0.29623704629815278</v>
      </c>
      <c r="G29" s="153">
        <f>ATB_Total!G30/ATB_Total!$H30</f>
        <v>1.5215628442974669E-2</v>
      </c>
      <c r="H29" s="154">
        <f t="shared" si="0"/>
        <v>1.0000000000000002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0.54789829697820591</v>
      </c>
      <c r="C30" s="156">
        <f>ATB_Total!D31/ATB_Total!$H31</f>
        <v>0.11446141084749074</v>
      </c>
      <c r="D30" s="156">
        <f>ATB_Total!E31/ATB_Total!$H31</f>
        <v>7.204272487896167E-2</v>
      </c>
      <c r="E30" s="156">
        <f>LE!B33/ATB_Total!$H31</f>
        <v>0.20720701319436616</v>
      </c>
      <c r="F30" s="156">
        <f>LE!C33/ATB_Total!$H31</f>
        <v>5.1567837760748983E-2</v>
      </c>
      <c r="G30" s="156">
        <f>ATB_Total!G31/ATB_Total!$H31</f>
        <v>6.8227163402265626E-3</v>
      </c>
      <c r="H30" s="157">
        <f t="shared" si="0"/>
        <v>1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0.59755328245983708</v>
      </c>
      <c r="C31" s="153">
        <f>ATB_Total!D32/ATB_Total!$H32</f>
        <v>6.1223319753698782E-2</v>
      </c>
      <c r="D31" s="153">
        <f>ATB_Total!E32/ATB_Total!$H32</f>
        <v>6.4628747143176055E-2</v>
      </c>
      <c r="E31" s="153">
        <f>LE!B34/ATB_Total!$H32</f>
        <v>0.26550701162150264</v>
      </c>
      <c r="F31" s="153">
        <f>LE!C34/ATB_Total!$H32</f>
        <v>3.6180617765424346E-3</v>
      </c>
      <c r="G31" s="153">
        <f>ATB_Total!G32/ATB_Total!$H32</f>
        <v>7.4695772452430366E-3</v>
      </c>
      <c r="H31" s="154">
        <f t="shared" si="0"/>
        <v>0.99999999999999989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0.61786103820002225</v>
      </c>
      <c r="C32" s="160">
        <f>ATB_Total!D33/ATB_Total!$H33</f>
        <v>4.5763288394755498E-2</v>
      </c>
      <c r="D32" s="160">
        <f>ATB_Total!E33/ATB_Total!$H33</f>
        <v>9.2958292911642829E-2</v>
      </c>
      <c r="E32" s="160">
        <f>LE!B35/ATB_Total!$H33</f>
        <v>0.20605568817117428</v>
      </c>
      <c r="F32" s="160">
        <f>LE!C35/ATB_Total!$H33</f>
        <v>3.7417602906098857E-2</v>
      </c>
      <c r="G32" s="160">
        <f>ATB_Total!G33/ATB_Total!$H33</f>
        <v>-5.5910583693608094E-5</v>
      </c>
      <c r="H32" s="161">
        <f t="shared" si="0"/>
        <v>1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0.4513832934658647</v>
      </c>
      <c r="C34" s="164">
        <f t="shared" si="1"/>
        <v>1.5122857227821581E-2</v>
      </c>
      <c r="D34" s="164">
        <f t="shared" si="1"/>
        <v>4.201746678841739E-2</v>
      </c>
      <c r="E34" s="164">
        <f t="shared" si="1"/>
        <v>0.13834166180139371</v>
      </c>
      <c r="F34" s="164">
        <f t="shared" si="1"/>
        <v>1.0499853492383986E-3</v>
      </c>
      <c r="G34" s="165">
        <f t="shared" si="1"/>
        <v>-1.2437570678296875E-2</v>
      </c>
    </row>
    <row r="35" spans="1:7" x14ac:dyDescent="0.2">
      <c r="A35" s="175"/>
      <c r="B35" s="166" t="str">
        <f>VLOOKUP(B34,B$6:$I$32,B$36,FALSE)</f>
        <v>Neuchâtel</v>
      </c>
      <c r="C35" s="166" t="str">
        <f>VLOOKUP(C34,C$6:$I$32,C$36,FALSE)</f>
        <v>Nidwalden</v>
      </c>
      <c r="D35" s="166" t="str">
        <f>VLOOKUP(D34,D$6:$I$32,D$36,FALSE)</f>
        <v>Neuchâtel</v>
      </c>
      <c r="E35" s="166" t="str">
        <f>VLOOKUP(E34,E$6:$I$32,E$36,FALSE)</f>
        <v>Vaud</v>
      </c>
      <c r="F35" s="166" t="str">
        <f>VLOOKUP(F34,F$6:$I$32,F$36,FALSE)</f>
        <v>Uri</v>
      </c>
      <c r="G35" s="167" t="str">
        <f>VLOOKUP(G34,G$6:$I$32,G$36,FALSE)</f>
        <v>Solothurn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0.7315399309862527</v>
      </c>
      <c r="C37" s="164">
        <f t="shared" si="2"/>
        <v>0.11446141084749074</v>
      </c>
      <c r="D37" s="164">
        <f t="shared" si="2"/>
        <v>0.19180179783900872</v>
      </c>
      <c r="E37" s="164">
        <f t="shared" si="2"/>
        <v>0.2743381402683906</v>
      </c>
      <c r="F37" s="164">
        <f t="shared" si="2"/>
        <v>0.29623704629815278</v>
      </c>
      <c r="G37" s="165">
        <f t="shared" si="2"/>
        <v>1.5215628442974669E-2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Uri</v>
      </c>
      <c r="F38" s="166" t="str">
        <f>VLOOKUP(F37,F$6:$I$32,F$36,FALSE)</f>
        <v>Neuchâtel</v>
      </c>
      <c r="G38" s="167" t="str">
        <f>VLOOKUP(G37,G$6:$I$32,G$36,FALSE)</f>
        <v>Neuchâtel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2016-06-10T09:02:45Z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ATB_2017_2013.xlsx</vt:lpwstr>
  </property>
</Properties>
</file>